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7530" tabRatio="894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nm.Print_Area" localSheetId="0">'BS'!$B$1:$E$58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<sst xmlns="http://schemas.openxmlformats.org/spreadsheetml/2006/main" count="328" uniqueCount="246">
  <si>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</si>
  <si>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</si>
  <si>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</si>
  <si>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</si>
  <si>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</si>
  <si>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</si>
  <si>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</si>
  <si>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</si>
  <si>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</si>
  <si>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</si>
  <si>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</si>
  <si>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</si>
  <si>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</si>
  <si>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</si>
  <si>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</si>
  <si>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</si>
  <si>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</si>
  <si>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</si>
  <si>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</si>
  <si>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</si>
  <si>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</si>
  <si>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</si>
  <si>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</si>
  <si>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</si>
  <si>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</si>
  <si>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</si>
  <si>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</si>
  <si>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</si>
  <si>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</si>
  <si>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</si>
  <si>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</si>
  <si>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</si>
  <si>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</si>
  <si>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</si>
  <si>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</si>
  <si>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</si>
  <si>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</si>
  <si>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</si>
  <si>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</si>
  <si>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</si>
  <si>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</si>
  <si>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</si>
  <si>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</si>
  <si>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</si>
  <si>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</si>
  <si>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</si>
  <si>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</si>
  <si>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</si>
  <si>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</si>
  <si>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</si>
  <si>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</si>
  <si>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</si>
  <si>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</si>
  <si>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</si>
  <si>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</si>
  <si>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</si>
  <si>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</si>
  <si>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</si>
  <si>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</si>
  <si>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</si>
  <si>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</si>
  <si>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</si>
  <si>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</si>
  <si>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</si>
  <si>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</si>
  <si>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</si>
  <si>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</si>
  <si>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</si>
  <si>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</si>
  <si>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</si>
  <si>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</si>
  <si>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</si>
  <si>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</si>
  <si>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</si>
  <si>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</si>
  <si>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</si>
  <si>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</si>
  <si>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</si>
  <si>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</si>
  <si>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</si>
  <si>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</si>
  <si>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</si>
  <si>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</si>
  <si>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</si>
  <si>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</si>
  <si>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</si>
  <si>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</si>
  <si>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</si>
  <si>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</si>
  <si>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</si>
  <si>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</si>
  <si>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</si>
  <si>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</si>
  <si>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</si>
  <si>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</si>
  <si>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</si>
  <si>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</si>
  <si>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</si>
  <si>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</si>
  <si>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</si>
  <si>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</si>
  <si>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</si>
  <si>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</si>
  <si>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</si>
  <si>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</si>
  <si>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</si>
  <si>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</si>
  <si>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</si>
  <si>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</si>
  <si>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</si>
  <si>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</si>
  <si>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</si>
  <si>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</si>
  <si>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</si>
  <si>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</si>
  <si>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</si>
  <si>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</si>
  <si>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</si>
  <si>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</si>
  <si>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</si>
  <si>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</si>
  <si>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</si>
  <si>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</si>
  <si>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</si>
  <si>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</si>
  <si>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</si>
  <si>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</si>
  <si>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</si>
  <si>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</si>
  <si>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</si>
  <si>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</si>
  <si>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</si>
  <si>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</si>
  <si>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</si>
  <si>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</si>
  <si>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</si>
  <si>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</si>
  <si>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</si>
  <si>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</si>
  <si>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</si>
  <si>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</si>
  <si>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</si>
  <si>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</si>
  <si>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</si>
  <si>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</si>
  <si>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</si>
  <si>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</si>
  <si>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</si>
  <si>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</si>
  <si>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</si>
  <si>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</si>
  <si>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</si>
  <si>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</si>
  <si>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</si>
  <si>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</si>
  <si>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</si>
  <si>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</si>
  <si>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</si>
  <si>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</si>
  <si>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</si>
  <si>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</si>
  <si>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</si>
  <si>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</si>
  <si>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</si>
  <si>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</si>
  <si>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</si>
  <si>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</si>
  <si>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</si>
  <si>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</si>
  <si>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</si>
  <si>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</si>
  <si>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</si>
  <si>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</si>
  <si>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</si>
  <si>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</si>
  <si>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</si>
  <si>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</si>
  <si>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</si>
  <si>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</si>
  <si>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</si>
  <si>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</si>
  <si>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</si>
  <si>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</si>
  <si>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</si>
  <si>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</si>
  <si>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</si>
  <si>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</si>
  <si>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</si>
  <si>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</si>
  <si>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</si>
  <si>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</si>
  <si>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</si>
  <si>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</si>
  <si>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</si>
  <si>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</si>
  <si>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</si>
  <si>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</si>
  <si>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</si>
  <si>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</si>
  <si>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</si>
  <si>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</si>
  <si>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</si>
  <si>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</si>
  <si>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</si>
  <si>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</si>
  <si>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</si>
  <si>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</si>
  <si>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</si>
  <si>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</si>
  <si>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</si>
  <si>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</si>
  <si>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</si>
  <si>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</si>
  <si>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</si>
  <si>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</si>
  <si>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</si>
  <si>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</si>
  <si>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</si>
  <si>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</si>
  <si>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</si>
  <si>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</si>
  <si>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</si>
  <si>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</si>
  <si>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</si>
  <si>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</si>
  <si>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</si>
  <si>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</si>
  <si>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</si>
  <si>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</si>
  <si>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</si>
  <si>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</si>
  <si>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</si>
  <si>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</si>
  <si>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</si>
  <si>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</si>
  <si>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</si>
  <si>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</si>
  <si>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</si>
  <si>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</si>
  <si>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</si>
  <si>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</si>
  <si>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</si>
  <si>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"პსპ დაზღვევა"</t>
  </si>
  <si>
    <t>ანგარიშგების თარიღი: 30.09.2019</t>
  </si>
  <si>
    <t>ანგარიშგების პერიოდი: 2019 წლის 9 თვე</t>
  </si>
  <si>
    <t>საანგარიშო პერიოდი: 2019 წლის 9 თვე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</si>
</sst>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_-* #,##0.00_-;\-* #,##0.00_-;_-* &quot;-&quot;??_-;_-@_-"/>
    <numFmt numFmtId="172" formatCode="_(* #,##0_);_(* \(#,##0\);_(* &quot;-&quot;??_);_(@_)"/>
    <numFmt numFmtId="173" formatCode="_-* #,##0.00\ _L_a_r_i_-;\-* #,##0.00\ _L_a_r_i_-;_-* &quot;-&quot;??\ _L_a_r_i_-;_-@_-"/>
    <numFmt numFmtId="174" formatCode="0.0%"/>
    <numFmt numFmtId="175" formatCode="&quot;$&quot;#,##0.0000_);\(&quot;$&quot;#,##0.0000\)"/>
    <numFmt numFmtId="176" formatCode="#,##0_)_%;\(#,##0\)_%;"/>
    <numFmt numFmtId="177" formatCode="_._.* #,##0.0_)_%;_._.* \(#,##0.0\)_%"/>
    <numFmt numFmtId="178" formatCode="#,##0.0_)_%;\(#,##0.0\)_%;\ \ .0_)_%"/>
    <numFmt numFmtId="179" formatCode="_._.* #,##0.00_)_%;_._.* \(#,##0.00\)_%"/>
    <numFmt numFmtId="180" formatCode="#,##0.00_)_%;\(#,##0.00\)_%;\ \ .00_)_%"/>
    <numFmt numFmtId="181" formatCode="_._.* #,##0.000_)_%;_._.* \(#,##0.000\)_%"/>
    <numFmt numFmtId="182" formatCode="#,##0.000_)_%;\(#,##0.000\)_%;\ \ .000_)_%"/>
    <numFmt numFmtId="183" formatCode="_-* #,##0.00\ _л_в_-;\-* #,##0.00\ _л_в_-;_-* &quot;-&quot;??\ _л_в_-;_-@_-"/>
    <numFmt numFmtId="184" formatCode="#,##0.00000"/>
    <numFmt numFmtId="185" formatCode="000"/>
    <numFmt numFmtId="186" formatCode="_._.* \(#,##0\)_%;_._.* #,##0_)_%;_._.* 0_)_%;_._.@_)_%"/>
    <numFmt numFmtId="187" formatCode="_._.&quot;$&quot;* \(#,##0\)_%;_._.&quot;$&quot;* #,##0_)_%;_._.&quot;$&quot;* 0_)_%;_._.@_)_%"/>
    <numFmt numFmtId="188" formatCode="* \(#,##0\);* #,##0_);&quot;-&quot;??_);@"/>
    <numFmt numFmtId="189" formatCode="&quot;$&quot;* #,##0_)_%;&quot;$&quot;* \(#,##0\)_%;&quot;$&quot;* &quot;-&quot;??_)_%;@_)_%"/>
    <numFmt numFmtId="190" formatCode="_._.&quot;$&quot;* #,##0.0_)_%;_._.&quot;$&quot;* \(#,##0.0\)_%"/>
    <numFmt numFmtId="191" formatCode="&quot;$&quot;* #,##0.0_)_%;&quot;$&quot;* \(#,##0.0\)_%;&quot;$&quot;* \ .0_)_%"/>
    <numFmt numFmtId="192" formatCode="_._.&quot;$&quot;* #,##0.00_)_%;_._.&quot;$&quot;* \(#,##0.00\)_%"/>
    <numFmt numFmtId="193" formatCode="&quot;$&quot;* #,##0.00_)_%;&quot;$&quot;* \(#,##0.00\)_%;&quot;$&quot;* \ .00_)_%"/>
    <numFmt numFmtId="194" formatCode="_._.&quot;$&quot;* #,##0.000_)_%;_._.&quot;$&quot;* \(#,##0.000\)_%"/>
    <numFmt numFmtId="195" formatCode="&quot;$&quot;* #,##0.000_)_%;&quot;$&quot;* \(#,##0.000\)_%;&quot;$&quot;* \ .000_)_%"/>
    <numFmt numFmtId="196" formatCode="mmmm\ d\,\ yyyy"/>
    <numFmt numFmtId="197" formatCode="* #,##0_);* \(#,##0\);&quot;-&quot;??_);@"/>
    <numFmt numFmtId="198" formatCode="_-* #,##0.00\ _z_ł_-;\-* #,##0.00\ _z_ł_-;_-* &quot;-&quot;??\ _z_ł_-;_-@_-"/>
    <numFmt numFmtId="199" formatCode="_-* #,##0.00\ [$€-1]_-;\-* #,##0.00\ [$€-1]_-;_-* &quot;-&quot;??\ [$€-1]_-"/>
    <numFmt numFmtId="200" formatCode="0.000000"/>
    <numFmt numFmtId="201" formatCode="0.0;\(0.0\)"/>
    <numFmt numFmtId="202" formatCode="#,##0.0_);\(#,##0.0\)"/>
    <numFmt numFmtId="203" formatCode="0.00\ %"/>
    <numFmt numFmtId="204" formatCode="_(&quot;MT&quot;* #,##0.00_);\(&quot;MT&quot;* #,##0.00\)"/>
    <numFmt numFmtId="205" formatCode="General_)"/>
    <numFmt numFmtId="206" formatCode="###0;[Red]\(###0\)"/>
    <numFmt numFmtId="207" formatCode="0.00_)"/>
    <numFmt numFmtId="208" formatCode="0_)"/>
    <numFmt numFmtId="209" formatCode="_(* #,##0_);\(* #,##0\)"/>
    <numFmt numFmtId="210" formatCode="0_)%;\(0\)%"/>
    <numFmt numFmtId="211" formatCode="_._._(* 0_)%;_._.* \(0\)%"/>
    <numFmt numFmtId="212" formatCode="_(0_)%;\(0\)%"/>
    <numFmt numFmtId="213" formatCode="0%_);\(0%\)"/>
    <numFmt numFmtId="214" formatCode="_(0.0_)%;\(0.0\)%"/>
    <numFmt numFmtId="215" formatCode="_._._(* 0.0_)%;_._.* \(0.0\)%"/>
    <numFmt numFmtId="216" formatCode="_(0.00_)%;\(0.00\)%"/>
    <numFmt numFmtId="217" formatCode="_._._(* 0.00_)%;_._.* \(0.00\)%"/>
    <numFmt numFmtId="218" formatCode="_(0.000_)%;\(0.000\)%"/>
    <numFmt numFmtId="219" formatCode="_._._(* 0.000_)%;_._.* \(0.000\)%"/>
    <numFmt numFmtId="220" formatCode="mm/dd/yy"/>
    <numFmt numFmtId="221" formatCode="#,##0;\(#,##0\)"/>
    <numFmt numFmtId="222" formatCode="_-* #,##0&quot;р.&quot;_-;\-* #,##0&quot;р.&quot;_-;_-* &quot;-&quot;&quot;р.&quot;_-;_-@_-"/>
    <numFmt numFmtId="223" formatCode="_-* #,##0.00&quot;р.&quot;_-;\-* #,##0.00&quot;р.&quot;_-;_-* &quot;-&quot;??&quot;р.&quot;_-;_-@_-"/>
    <numFmt numFmtId="224" formatCode="_-* #,##0\ _р_._-;\-* #,##0\ _р_._-;_-* &quot;-&quot;\ _р_._-;_-@_-"/>
    <numFmt numFmtId="225" formatCode="_-* #,##0.00\ _р_._-;\-* #,##0.00\ _р_._-;_-* &quot;-&quot;??\ _р_._-;_-@_-"/>
    <numFmt numFmtId="226" formatCode="_-* #,##0_р_._-;\-* #,##0_р_._-;_-* &quot;-&quot;_р_._-;_-@_-"/>
    <numFmt numFmtId="227" formatCode="_-* #,##0.00_р_._-;\-* #,##0.00_р_._-;_-* &quot;-&quot;??_р_._-;_-@_-"/>
    <numFmt numFmtId="228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43" fontId="86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171" fontId="86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1" fontId="86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6" fontId="23" fillId="0" borderId="0" applyFill="0" applyBorder="0" applyProtection="0">
      <alignment/>
    </xf>
    <xf numFmtId="187" fontId="15" fillId="0" borderId="0" applyFont="0" applyFill="0" applyBorder="0" applyAlignment="0" applyProtection="0"/>
    <xf numFmtId="188" fontId="24" fillId="0" borderId="0" applyFill="0" applyBorder="0" applyProtection="0">
      <alignment/>
    </xf>
    <xf numFmtId="188" fontId="24" fillId="0" borderId="6" applyFill="0" applyProtection="0">
      <alignment/>
    </xf>
    <xf numFmtId="188" fontId="24" fillId="0" borderId="7" applyFill="0" applyProtection="0">
      <alignment/>
    </xf>
    <xf numFmtId="188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24" fillId="0" borderId="0" applyFill="0" applyBorder="0" applyProtection="0">
      <alignment/>
    </xf>
    <xf numFmtId="197" fontId="24" fillId="0" borderId="6" applyFill="0" applyProtection="0">
      <alignment/>
    </xf>
    <xf numFmtId="197" fontId="24" fillId="0" borderId="7" applyFill="0" applyProtection="0">
      <alignment/>
    </xf>
    <xf numFmtId="197" fontId="24" fillId="0" borderId="0" applyFill="0" applyBorder="0" applyProtection="0">
      <alignment/>
    </xf>
    <xf numFmtId="198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9" fontId="29" fillId="0" borderId="0" applyFont="0" applyFill="0" applyBorder="0" applyAlignment="0" applyProtection="0"/>
    <xf numFmtId="200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201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202" fontId="39" fillId="64" borderId="0">
      <alignment/>
      <protection/>
    </xf>
    <xf numFmtId="203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202" fontId="42" fillId="65" borderId="0">
      <alignment/>
      <protection/>
    </xf>
    <xf numFmtId="14" fontId="40" fillId="0" borderId="19">
      <alignment horizontal="center"/>
      <protection/>
    </xf>
    <xf numFmtId="204" fontId="40" fillId="0" borderId="19">
      <alignment/>
      <protection/>
    </xf>
    <xf numFmtId="205" fontId="43" fillId="0" borderId="0" applyFont="0" applyFill="0" applyBorder="0" applyAlignment="0" applyProtection="0"/>
    <xf numFmtId="206" fontId="43" fillId="0" borderId="0" applyFont="0" applyFill="0" applyBorder="0" applyAlignment="0" applyProtection="0"/>
    <xf numFmtId="207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7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" fillId="67" borderId="22" applyNumberFormat="0" applyFont="0" applyAlignment="0" applyProtection="0"/>
    <xf numFmtId="0" fontId="17" fillId="16" borderId="23" applyNumberFormat="0" applyFont="0" applyAlignment="0" applyProtection="0"/>
    <xf numFmtId="209" fontId="19" fillId="0" borderId="19">
      <alignment/>
      <protection/>
    </xf>
    <xf numFmtId="209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100" fillId="55" borderId="24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6" fillId="0" borderId="0" applyFont="0" applyFill="0" applyBorder="0" applyAlignment="0" applyProtection="0"/>
    <xf numFmtId="21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4" fontId="16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16" fillId="0" borderId="0" applyFont="0" applyFill="0" applyBorder="0" applyAlignment="0" applyProtection="0"/>
    <xf numFmtId="217" fontId="15" fillId="0" borderId="0" applyFont="0" applyFill="0" applyBorder="0" applyAlignment="0" applyProtection="0"/>
    <xf numFmtId="218" fontId="16" fillId="0" borderId="0" applyFont="0" applyFill="0" applyBorder="0" applyAlignment="0" applyProtection="0"/>
    <xf numFmtId="21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2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21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4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72" fontId="80" fillId="71" borderId="35" xfId="278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46" applyFont="1" applyFill="1" applyBorder="1" applyAlignment="1">
      <alignment vertical="center" wrapText="1"/>
      <protection/>
    </xf>
    <xf numFmtId="0" fontId="2" fillId="70" borderId="37" xfId="446" applyFont="1" applyFill="1" applyBorder="1" applyAlignment="1">
      <alignment vertical="center" wrapText="1"/>
      <protection/>
    </xf>
    <xf numFmtId="2" fontId="2" fillId="70" borderId="36" xfId="446" applyNumberFormat="1" applyFont="1" applyFill="1" applyBorder="1" applyAlignment="1">
      <alignment vertical="center" wrapText="1"/>
      <protection/>
    </xf>
    <xf numFmtId="0" fontId="2" fillId="70" borderId="36" xfId="446" applyFont="1" applyFill="1" applyBorder="1" applyAlignment="1">
      <alignment wrapText="1"/>
      <protection/>
    </xf>
    <xf numFmtId="0" fontId="2" fillId="70" borderId="36" xfId="446" applyFont="1" applyFill="1" applyBorder="1" applyAlignment="1">
      <alignment horizontal="left" wrapText="1"/>
      <protection/>
    </xf>
    <xf numFmtId="0" fontId="2" fillId="0" borderId="38" xfId="446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46" applyNumberFormat="1" applyFont="1" applyFill="1" applyBorder="1" applyAlignment="1">
      <alignment horizontal="center" vertical="center"/>
      <protection/>
    </xf>
    <xf numFmtId="172" fontId="78" fillId="73" borderId="40" xfId="278" applyNumberFormat="1" applyFont="1" applyFill="1" applyBorder="1" applyAlignment="1">
      <alignment vertical="center" wrapText="1"/>
    </xf>
    <xf numFmtId="172" fontId="78" fillId="56" borderId="41" xfId="278" applyNumberFormat="1" applyFont="1" applyFill="1" applyBorder="1" applyAlignment="1">
      <alignment horizontal="center"/>
    </xf>
    <xf numFmtId="172" fontId="78" fillId="56" borderId="35" xfId="278" applyNumberFormat="1" applyFont="1" applyFill="1" applyBorder="1" applyAlignment="1">
      <alignment horizontal="center"/>
    </xf>
    <xf numFmtId="49" fontId="79" fillId="0" borderId="42" xfId="446" applyNumberFormat="1" applyFont="1" applyBorder="1" applyAlignment="1">
      <alignment horizontal="right" vertical="center"/>
      <protection/>
    </xf>
    <xf numFmtId="49" fontId="79" fillId="0" borderId="43" xfId="446" applyNumberFormat="1" applyFont="1" applyBorder="1" applyAlignment="1">
      <alignment horizontal="right" vertical="center"/>
      <protection/>
    </xf>
    <xf numFmtId="49" fontId="79" fillId="0" borderId="44" xfId="446" applyNumberFormat="1" applyFont="1" applyBorder="1" applyAlignment="1">
      <alignment horizontal="right" vertical="center"/>
      <protection/>
    </xf>
    <xf numFmtId="49" fontId="79" fillId="0" borderId="44" xfId="446" applyNumberFormat="1" applyFont="1" applyFill="1" applyBorder="1" applyAlignment="1">
      <alignment horizontal="right" vertical="center"/>
      <protection/>
    </xf>
    <xf numFmtId="49" fontId="79" fillId="0" borderId="42" xfId="446" applyNumberFormat="1" applyFont="1" applyFill="1" applyBorder="1" applyAlignment="1">
      <alignment horizontal="right" vertical="center"/>
      <protection/>
    </xf>
    <xf numFmtId="49" fontId="81" fillId="72" borderId="45" xfId="446" applyNumberFormat="1" applyFont="1" applyFill="1" applyBorder="1" applyAlignment="1">
      <alignment horizontal="center" vertical="center"/>
      <protection/>
    </xf>
    <xf numFmtId="172" fontId="78" fillId="73" borderId="46" xfId="278" applyNumberFormat="1" applyFont="1" applyFill="1" applyBorder="1" applyAlignment="1">
      <alignment vertical="center" wrapText="1"/>
    </xf>
    <xf numFmtId="172" fontId="78" fillId="71" borderId="47" xfId="278" applyNumberFormat="1" applyFont="1" applyFill="1" applyBorder="1" applyAlignment="1">
      <alignment/>
    </xf>
    <xf numFmtId="172" fontId="78" fillId="0" borderId="48" xfId="278" applyNumberFormat="1" applyFont="1" applyFill="1" applyBorder="1" applyAlignment="1">
      <alignment vertical="center" wrapText="1"/>
    </xf>
    <xf numFmtId="172" fontId="78" fillId="73" borderId="49" xfId="278" applyNumberFormat="1" applyFont="1" applyFill="1" applyBorder="1" applyAlignment="1">
      <alignment wrapText="1"/>
    </xf>
    <xf numFmtId="172" fontId="78" fillId="0" borderId="47" xfId="278" applyNumberFormat="1" applyFont="1" applyBorder="1" applyAlignment="1" applyProtection="1">
      <alignment vertical="center" wrapText="1"/>
      <protection locked="0"/>
    </xf>
    <xf numFmtId="172" fontId="78" fillId="70" borderId="48" xfId="456" applyNumberFormat="1" applyFont="1" applyFill="1" applyBorder="1">
      <alignment/>
      <protection/>
    </xf>
    <xf numFmtId="172" fontId="78" fillId="56" borderId="47" xfId="278" applyNumberFormat="1" applyFont="1" applyFill="1" applyBorder="1" applyAlignment="1">
      <alignment wrapText="1"/>
    </xf>
    <xf numFmtId="172" fontId="78" fillId="70" borderId="50" xfId="456" applyNumberFormat="1" applyFont="1" applyFill="1" applyBorder="1">
      <alignment/>
      <protection/>
    </xf>
    <xf numFmtId="172" fontId="78" fillId="0" borderId="48" xfId="278" applyNumberFormat="1" applyFont="1" applyBorder="1" applyAlignment="1" applyProtection="1">
      <alignment vertical="center" wrapText="1"/>
      <protection locked="0"/>
    </xf>
    <xf numFmtId="172" fontId="78" fillId="73" borderId="51" xfId="278" applyNumberFormat="1" applyFont="1" applyFill="1" applyBorder="1" applyAlignment="1">
      <alignment vertical="center" wrapText="1"/>
    </xf>
    <xf numFmtId="172" fontId="78" fillId="70" borderId="49" xfId="456" applyNumberFormat="1" applyFont="1" applyFill="1" applyBorder="1">
      <alignment/>
      <protection/>
    </xf>
    <xf numFmtId="172" fontId="78" fillId="73" borderId="47" xfId="278" applyNumberFormat="1" applyFont="1" applyFill="1" applyBorder="1" applyAlignment="1">
      <alignment vertical="center" wrapText="1"/>
    </xf>
    <xf numFmtId="172" fontId="78" fillId="0" borderId="49" xfId="278" applyNumberFormat="1" applyFont="1" applyFill="1" applyBorder="1" applyAlignment="1">
      <alignment vertical="center" wrapText="1"/>
    </xf>
    <xf numFmtId="172" fontId="78" fillId="56" borderId="47" xfId="278" applyNumberFormat="1" applyFont="1" applyFill="1" applyBorder="1" applyAlignment="1">
      <alignment horizontal="center"/>
    </xf>
    <xf numFmtId="2" fontId="2" fillId="0" borderId="36" xfId="384" applyNumberFormat="1" applyFont="1" applyBorder="1" applyAlignment="1">
      <alignment vertical="center" wrapText="1"/>
      <protection/>
    </xf>
    <xf numFmtId="2" fontId="2" fillId="0" borderId="38" xfId="384" applyNumberFormat="1" applyFont="1" applyBorder="1" applyAlignment="1">
      <alignment vertical="center" wrapText="1"/>
      <protection/>
    </xf>
    <xf numFmtId="2" fontId="2" fillId="70" borderId="38" xfId="446" applyNumberFormat="1" applyFont="1" applyFill="1" applyBorder="1" applyAlignment="1">
      <alignment vertical="center" wrapText="1"/>
      <protection/>
    </xf>
    <xf numFmtId="0" fontId="2" fillId="70" borderId="38" xfId="446" applyFont="1" applyFill="1" applyBorder="1" applyAlignment="1">
      <alignment vertical="center" wrapText="1"/>
      <protection/>
    </xf>
    <xf numFmtId="172" fontId="80" fillId="71" borderId="46" xfId="278" applyNumberFormat="1" applyFont="1" applyFill="1" applyBorder="1" applyAlignment="1">
      <alignment wrapText="1"/>
    </xf>
    <xf numFmtId="0" fontId="2" fillId="70" borderId="38" xfId="446" applyFont="1" applyFill="1" applyBorder="1" applyAlignment="1">
      <alignment wrapText="1"/>
      <protection/>
    </xf>
    <xf numFmtId="0" fontId="2" fillId="0" borderId="37" xfId="446" applyFont="1" applyFill="1" applyBorder="1" applyAlignment="1">
      <alignment wrapText="1"/>
      <protection/>
    </xf>
    <xf numFmtId="172" fontId="80" fillId="74" borderId="49" xfId="278" applyNumberFormat="1" applyFont="1" applyFill="1" applyBorder="1" applyAlignment="1" applyProtection="1">
      <alignment vertical="center" wrapText="1"/>
      <protection locked="0"/>
    </xf>
    <xf numFmtId="172" fontId="80" fillId="74" borderId="41" xfId="278" applyNumberFormat="1" applyFont="1" applyFill="1" applyBorder="1" applyAlignment="1" applyProtection="1">
      <alignment vertical="center" wrapText="1"/>
      <protection locked="0"/>
    </xf>
    <xf numFmtId="172" fontId="80" fillId="74" borderId="48" xfId="278" applyNumberFormat="1" applyFont="1" applyFill="1" applyBorder="1" applyAlignment="1" applyProtection="1">
      <alignment vertical="center" wrapText="1"/>
      <protection locked="0"/>
    </xf>
    <xf numFmtId="172" fontId="80" fillId="74" borderId="52" xfId="278" applyNumberFormat="1" applyFont="1" applyFill="1" applyBorder="1" applyAlignment="1" applyProtection="1">
      <alignment vertical="center" wrapText="1"/>
      <protection locked="0"/>
    </xf>
    <xf numFmtId="172" fontId="80" fillId="74" borderId="51" xfId="278" applyNumberFormat="1" applyFont="1" applyFill="1" applyBorder="1" applyAlignment="1" applyProtection="1">
      <alignment vertical="center" wrapText="1"/>
      <protection locked="0"/>
    </xf>
    <xf numFmtId="172" fontId="80" fillId="74" borderId="53" xfId="278" applyNumberFormat="1" applyFont="1" applyFill="1" applyBorder="1" applyAlignment="1" applyProtection="1">
      <alignment vertical="center" wrapText="1"/>
      <protection locked="0"/>
    </xf>
    <xf numFmtId="172" fontId="78" fillId="73" borderId="53" xfId="278" applyNumberFormat="1" applyFont="1" applyFill="1" applyBorder="1" applyAlignment="1">
      <alignment vertical="center" wrapText="1"/>
    </xf>
    <xf numFmtId="172" fontId="80" fillId="74" borderId="34" xfId="278" applyNumberFormat="1" applyFont="1" applyFill="1" applyBorder="1" applyAlignment="1" applyProtection="1">
      <alignment vertical="center" wrapText="1"/>
      <protection locked="0"/>
    </xf>
    <xf numFmtId="172" fontId="78" fillId="73" borderId="45" xfId="278" applyNumberFormat="1" applyFont="1" applyFill="1" applyBorder="1" applyAlignment="1">
      <alignment vertical="center" wrapText="1"/>
    </xf>
    <xf numFmtId="172" fontId="78" fillId="56" borderId="39" xfId="278" applyNumberFormat="1" applyFont="1" applyFill="1" applyBorder="1" applyAlignment="1">
      <alignment horizontal="center"/>
    </xf>
    <xf numFmtId="172" fontId="78" fillId="70" borderId="5" xfId="456" applyNumberFormat="1" applyFont="1" applyFill="1" applyBorder="1" applyAlignment="1">
      <alignment/>
      <protection/>
    </xf>
    <xf numFmtId="172" fontId="78" fillId="70" borderId="18" xfId="456" applyNumberFormat="1" applyFont="1" applyFill="1" applyBorder="1" applyAlignment="1">
      <alignment/>
      <protection/>
    </xf>
    <xf numFmtId="172" fontId="78" fillId="70" borderId="54" xfId="456" applyNumberFormat="1" applyFont="1" applyFill="1" applyBorder="1" applyAlignment="1">
      <alignment/>
      <protection/>
    </xf>
    <xf numFmtId="172" fontId="78" fillId="0" borderId="54" xfId="278" applyNumberFormat="1" applyFont="1" applyBorder="1" applyAlignment="1" applyProtection="1">
      <alignment vertical="center"/>
      <protection locked="0"/>
    </xf>
    <xf numFmtId="172" fontId="78" fillId="0" borderId="18" xfId="278" applyNumberFormat="1" applyFont="1" applyBorder="1" applyAlignment="1" applyProtection="1">
      <alignment vertical="center"/>
      <protection locked="0"/>
    </xf>
    <xf numFmtId="172" fontId="78" fillId="0" borderId="5" xfId="278" applyNumberFormat="1" applyFont="1" applyFill="1" applyBorder="1" applyAlignment="1">
      <alignment vertical="center"/>
    </xf>
    <xf numFmtId="172" fontId="78" fillId="73" borderId="41" xfId="278" applyNumberFormat="1" applyFont="1" applyFill="1" applyBorder="1" applyAlignment="1">
      <alignment/>
    </xf>
    <xf numFmtId="172" fontId="78" fillId="71" borderId="41" xfId="278" applyNumberFormat="1" applyFont="1" applyFill="1" applyBorder="1" applyAlignment="1">
      <alignment/>
    </xf>
    <xf numFmtId="172" fontId="78" fillId="73" borderId="54" xfId="278" applyNumberFormat="1" applyFont="1" applyFill="1" applyBorder="1" applyAlignment="1">
      <alignment/>
    </xf>
    <xf numFmtId="172" fontId="78" fillId="73" borderId="5" xfId="278" applyNumberFormat="1" applyFont="1" applyFill="1" applyBorder="1" applyAlignment="1">
      <alignment/>
    </xf>
    <xf numFmtId="172" fontId="78" fillId="0" borderId="41" xfId="278" applyNumberFormat="1" applyFont="1" applyBorder="1" applyAlignment="1" applyProtection="1">
      <alignment vertical="center"/>
      <protection locked="0"/>
    </xf>
    <xf numFmtId="172" fontId="78" fillId="56" borderId="41" xfId="278" applyNumberFormat="1" applyFont="1" applyFill="1" applyBorder="1" applyAlignment="1">
      <alignment/>
    </xf>
    <xf numFmtId="172" fontId="78" fillId="0" borderId="5" xfId="278" applyNumberFormat="1" applyFont="1" applyBorder="1" applyAlignment="1" applyProtection="1">
      <alignment vertical="center"/>
      <protection locked="0"/>
    </xf>
    <xf numFmtId="172" fontId="78" fillId="73" borderId="40" xfId="278" applyNumberFormat="1" applyFont="1" applyFill="1" applyBorder="1" applyAlignment="1">
      <alignment vertical="center"/>
    </xf>
    <xf numFmtId="172" fontId="78" fillId="73" borderId="41" xfId="278" applyNumberFormat="1" applyFont="1" applyFill="1" applyBorder="1" applyAlignment="1">
      <alignment vertical="center"/>
    </xf>
    <xf numFmtId="172" fontId="78" fillId="0" borderId="54" xfId="278" applyNumberFormat="1" applyFont="1" applyFill="1" applyBorder="1" applyAlignment="1">
      <alignment vertical="center"/>
    </xf>
    <xf numFmtId="172" fontId="78" fillId="71" borderId="41" xfId="278" applyNumberFormat="1" applyFont="1" applyFill="1" applyBorder="1" applyAlignment="1">
      <alignment horizontal="center"/>
    </xf>
    <xf numFmtId="172" fontId="78" fillId="0" borderId="18" xfId="278" applyNumberFormat="1" applyFont="1" applyBorder="1" applyAlignment="1" applyProtection="1">
      <alignment horizontal="center" vertical="center"/>
      <protection locked="0"/>
    </xf>
    <xf numFmtId="172" fontId="78" fillId="0" borderId="5" xfId="278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84" applyNumberFormat="1" applyFont="1" applyBorder="1" applyAlignment="1">
      <alignment vertical="center" wrapText="1"/>
      <protection/>
    </xf>
    <xf numFmtId="172" fontId="78" fillId="71" borderId="39" xfId="278" applyNumberFormat="1" applyFont="1" applyFill="1" applyBorder="1" applyAlignment="1">
      <alignment/>
    </xf>
    <xf numFmtId="172" fontId="78" fillId="71" borderId="41" xfId="278" applyNumberFormat="1" applyFont="1" applyFill="1" applyBorder="1" applyAlignment="1">
      <alignment/>
    </xf>
    <xf numFmtId="172" fontId="78" fillId="71" borderId="35" xfId="278" applyNumberFormat="1" applyFont="1" applyFill="1" applyBorder="1" applyAlignment="1">
      <alignment/>
    </xf>
    <xf numFmtId="172" fontId="78" fillId="0" borderId="42" xfId="278" applyNumberFormat="1" applyFont="1" applyBorder="1" applyAlignment="1" applyProtection="1">
      <alignment vertical="center" wrapText="1"/>
      <protection locked="0"/>
    </xf>
    <xf numFmtId="172" fontId="78" fillId="0" borderId="54" xfId="278" applyNumberFormat="1" applyFont="1" applyBorder="1" applyAlignment="1" applyProtection="1">
      <alignment vertical="center" wrapText="1"/>
      <protection locked="0"/>
    </xf>
    <xf numFmtId="172" fontId="78" fillId="0" borderId="36" xfId="278" applyNumberFormat="1" applyFont="1" applyBorder="1" applyAlignment="1" applyProtection="1">
      <alignment vertical="center" wrapText="1"/>
      <protection locked="0"/>
    </xf>
    <xf numFmtId="172" fontId="78" fillId="0" borderId="43" xfId="278" applyNumberFormat="1" applyFont="1" applyBorder="1" applyAlignment="1" applyProtection="1">
      <alignment vertical="center" wrapText="1"/>
      <protection locked="0"/>
    </xf>
    <xf numFmtId="172" fontId="78" fillId="0" borderId="18" xfId="278" applyNumberFormat="1" applyFont="1" applyBorder="1" applyAlignment="1" applyProtection="1">
      <alignment vertical="center" wrapText="1"/>
      <protection locked="0"/>
    </xf>
    <xf numFmtId="172" fontId="78" fillId="0" borderId="37" xfId="278" applyNumberFormat="1" applyFont="1" applyBorder="1" applyAlignment="1" applyProtection="1">
      <alignment vertical="center" wrapText="1"/>
      <protection locked="0"/>
    </xf>
    <xf numFmtId="172" fontId="78" fillId="0" borderId="44" xfId="278" applyNumberFormat="1" applyFont="1" applyFill="1" applyBorder="1" applyAlignment="1">
      <alignment vertical="center" wrapText="1"/>
    </xf>
    <xf numFmtId="172" fontId="78" fillId="0" borderId="5" xfId="278" applyNumberFormat="1" applyFont="1" applyFill="1" applyBorder="1" applyAlignment="1">
      <alignment vertical="center" wrapText="1"/>
    </xf>
    <xf numFmtId="172" fontId="78" fillId="0" borderId="38" xfId="278" applyNumberFormat="1" applyFont="1" applyFill="1" applyBorder="1" applyAlignment="1">
      <alignment vertical="center" wrapText="1"/>
    </xf>
    <xf numFmtId="172" fontId="78" fillId="73" borderId="39" xfId="278" applyNumberFormat="1" applyFont="1" applyFill="1" applyBorder="1" applyAlignment="1">
      <alignment wrapText="1"/>
    </xf>
    <xf numFmtId="172" fontId="78" fillId="73" borderId="41" xfId="278" applyNumberFormat="1" applyFont="1" applyFill="1" applyBorder="1" applyAlignment="1">
      <alignment wrapText="1"/>
    </xf>
    <xf numFmtId="172" fontId="78" fillId="73" borderId="35" xfId="278" applyNumberFormat="1" applyFont="1" applyFill="1" applyBorder="1" applyAlignment="1">
      <alignment wrapText="1"/>
    </xf>
    <xf numFmtId="172" fontId="78" fillId="73" borderId="42" xfId="278" applyNumberFormat="1" applyFont="1" applyFill="1" applyBorder="1" applyAlignment="1">
      <alignment wrapText="1"/>
    </xf>
    <xf numFmtId="172" fontId="78" fillId="73" borderId="54" xfId="278" applyNumberFormat="1" applyFont="1" applyFill="1" applyBorder="1" applyAlignment="1">
      <alignment wrapText="1"/>
    </xf>
    <xf numFmtId="172" fontId="78" fillId="73" borderId="36" xfId="278" applyNumberFormat="1" applyFont="1" applyFill="1" applyBorder="1" applyAlignment="1">
      <alignment wrapText="1"/>
    </xf>
    <xf numFmtId="172" fontId="78" fillId="73" borderId="44" xfId="278" applyNumberFormat="1" applyFont="1" applyFill="1" applyBorder="1" applyAlignment="1">
      <alignment wrapText="1"/>
    </xf>
    <xf numFmtId="172" fontId="78" fillId="73" borderId="5" xfId="278" applyNumberFormat="1" applyFont="1" applyFill="1" applyBorder="1" applyAlignment="1">
      <alignment wrapText="1"/>
    </xf>
    <xf numFmtId="172" fontId="78" fillId="73" borderId="38" xfId="278" applyNumberFormat="1" applyFont="1" applyFill="1" applyBorder="1" applyAlignment="1">
      <alignment wrapText="1"/>
    </xf>
    <xf numFmtId="172" fontId="78" fillId="0" borderId="39" xfId="278" applyNumberFormat="1" applyFont="1" applyBorder="1" applyAlignment="1" applyProtection="1">
      <alignment vertical="center" wrapText="1"/>
      <protection locked="0"/>
    </xf>
    <xf numFmtId="172" fontId="78" fillId="0" borderId="41" xfId="278" applyNumberFormat="1" applyFont="1" applyBorder="1" applyAlignment="1" applyProtection="1">
      <alignment vertical="center" wrapText="1"/>
      <protection locked="0"/>
    </xf>
    <xf numFmtId="172" fontId="78" fillId="0" borderId="35" xfId="278" applyNumberFormat="1" applyFont="1" applyBorder="1" applyAlignment="1" applyProtection="1">
      <alignment vertical="center" wrapText="1"/>
      <protection locked="0"/>
    </xf>
    <xf numFmtId="172" fontId="78" fillId="56" borderId="39" xfId="278" applyNumberFormat="1" applyFont="1" applyFill="1" applyBorder="1" applyAlignment="1">
      <alignment wrapText="1"/>
    </xf>
    <xf numFmtId="172" fontId="78" fillId="56" borderId="41" xfId="278" applyNumberFormat="1" applyFont="1" applyFill="1" applyBorder="1" applyAlignment="1">
      <alignment wrapText="1"/>
    </xf>
    <xf numFmtId="172" fontId="78" fillId="56" borderId="35" xfId="278" applyNumberFormat="1" applyFont="1" applyFill="1" applyBorder="1" applyAlignment="1">
      <alignment wrapText="1"/>
    </xf>
    <xf numFmtId="172" fontId="78" fillId="73" borderId="39" xfId="278" applyNumberFormat="1" applyFont="1" applyFill="1" applyBorder="1" applyAlignment="1">
      <alignment vertical="center" wrapText="1"/>
    </xf>
    <xf numFmtId="172" fontId="78" fillId="73" borderId="41" xfId="278" applyNumberFormat="1" applyFont="1" applyFill="1" applyBorder="1" applyAlignment="1">
      <alignment vertical="center" wrapText="1"/>
    </xf>
    <xf numFmtId="172" fontId="78" fillId="73" borderId="35" xfId="278" applyNumberFormat="1" applyFont="1" applyFill="1" applyBorder="1" applyAlignment="1">
      <alignment vertical="center" wrapText="1"/>
    </xf>
    <xf numFmtId="172" fontId="78" fillId="0" borderId="5" xfId="278" applyNumberFormat="1" applyFont="1" applyBorder="1" applyAlignment="1" applyProtection="1">
      <alignment vertical="center" wrapText="1"/>
      <protection locked="0"/>
    </xf>
    <xf numFmtId="172" fontId="78" fillId="0" borderId="38" xfId="278" applyNumberFormat="1" applyFont="1" applyBorder="1" applyAlignment="1" applyProtection="1">
      <alignment vertical="center" wrapText="1"/>
      <protection locked="0"/>
    </xf>
    <xf numFmtId="172" fontId="78" fillId="0" borderId="42" xfId="278" applyNumberFormat="1" applyFont="1" applyFill="1" applyBorder="1" applyAlignment="1">
      <alignment vertical="center" wrapText="1"/>
    </xf>
    <xf numFmtId="172" fontId="78" fillId="0" borderId="54" xfId="278" applyNumberFormat="1" applyFont="1" applyFill="1" applyBorder="1" applyAlignment="1">
      <alignment vertical="center" wrapText="1"/>
    </xf>
    <xf numFmtId="172" fontId="78" fillId="0" borderId="36" xfId="278" applyNumberFormat="1" applyFont="1" applyFill="1" applyBorder="1" applyAlignment="1">
      <alignment vertical="center" wrapText="1"/>
    </xf>
    <xf numFmtId="172" fontId="78" fillId="0" borderId="44" xfId="278" applyNumberFormat="1" applyFont="1" applyBorder="1" applyAlignment="1" applyProtection="1">
      <alignment vertical="center" wrapText="1"/>
      <protection locked="0"/>
    </xf>
    <xf numFmtId="172" fontId="78" fillId="0" borderId="49" xfId="278" applyNumberFormat="1" applyFont="1" applyBorder="1" applyAlignment="1" applyProtection="1">
      <alignment vertical="center" wrapText="1"/>
      <protection locked="0"/>
    </xf>
    <xf numFmtId="172" fontId="78" fillId="0" borderId="50" xfId="278" applyNumberFormat="1" applyFont="1" applyBorder="1" applyAlignment="1" applyProtection="1">
      <alignment vertical="center" wrapText="1"/>
      <protection locked="0"/>
    </xf>
    <xf numFmtId="172" fontId="80" fillId="74" borderId="50" xfId="278" applyNumberFormat="1" applyFont="1" applyFill="1" applyBorder="1" applyAlignment="1" applyProtection="1">
      <alignment vertical="center" wrapText="1"/>
      <protection locked="0"/>
    </xf>
    <xf numFmtId="172" fontId="78" fillId="70" borderId="43" xfId="456" applyNumberFormat="1" applyFont="1" applyFill="1" applyBorder="1">
      <alignment/>
      <protection/>
    </xf>
    <xf numFmtId="172" fontId="78" fillId="70" borderId="18" xfId="456" applyNumberFormat="1" applyFont="1" applyFill="1" applyBorder="1">
      <alignment/>
      <protection/>
    </xf>
    <xf numFmtId="172" fontId="78" fillId="70" borderId="37" xfId="456" applyNumberFormat="1" applyFont="1" applyFill="1" applyBorder="1">
      <alignment/>
      <protection/>
    </xf>
    <xf numFmtId="172" fontId="78" fillId="70" borderId="42" xfId="456" applyNumberFormat="1" applyFont="1" applyFill="1" applyBorder="1">
      <alignment/>
      <protection/>
    </xf>
    <xf numFmtId="172" fontId="78" fillId="70" borderId="54" xfId="456" applyNumberFormat="1" applyFont="1" applyFill="1" applyBorder="1">
      <alignment/>
      <protection/>
    </xf>
    <xf numFmtId="172" fontId="78" fillId="70" borderId="36" xfId="456" applyNumberFormat="1" applyFont="1" applyFill="1" applyBorder="1">
      <alignment/>
      <protection/>
    </xf>
    <xf numFmtId="172" fontId="78" fillId="70" borderId="44" xfId="456" applyNumberFormat="1" applyFont="1" applyFill="1" applyBorder="1">
      <alignment/>
      <protection/>
    </xf>
    <xf numFmtId="172" fontId="78" fillId="70" borderId="5" xfId="456" applyNumberFormat="1" applyFont="1" applyFill="1" applyBorder="1">
      <alignment/>
      <protection/>
    </xf>
    <xf numFmtId="172" fontId="78" fillId="70" borderId="38" xfId="456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84" applyFont="1" applyFill="1">
      <alignment/>
      <protection/>
    </xf>
    <xf numFmtId="0" fontId="80" fillId="0" borderId="0" xfId="384" applyFont="1" applyFill="1" applyAlignment="1">
      <alignment vertical="center"/>
      <protection/>
    </xf>
    <xf numFmtId="0" fontId="82" fillId="0" borderId="0" xfId="384" applyFont="1" applyFill="1" applyAlignment="1">
      <alignment horizontal="left"/>
      <protection/>
    </xf>
    <xf numFmtId="0" fontId="2" fillId="0" borderId="56" xfId="384" applyFont="1" applyFill="1" applyBorder="1" applyAlignment="1">
      <alignment horizontal="center" vertical="center" wrapText="1"/>
      <protection/>
    </xf>
    <xf numFmtId="0" fontId="2" fillId="0" borderId="57" xfId="384" applyFont="1" applyFill="1" applyBorder="1" applyAlignment="1">
      <alignment horizontal="center" vertical="top" wrapText="1"/>
      <protection/>
    </xf>
    <xf numFmtId="0" fontId="2" fillId="0" borderId="58" xfId="384" applyFont="1" applyFill="1" applyBorder="1" applyAlignment="1">
      <alignment vertical="top"/>
      <protection/>
    </xf>
    <xf numFmtId="0" fontId="2" fillId="0" borderId="58" xfId="384" applyFont="1" applyFill="1" applyBorder="1" applyAlignment="1">
      <alignment horizontal="center" vertical="top" wrapText="1"/>
      <protection/>
    </xf>
    <xf numFmtId="0" fontId="2" fillId="0" borderId="59" xfId="384" applyFont="1" applyFill="1" applyBorder="1" applyAlignment="1">
      <alignment horizontal="center" vertical="top" wrapText="1"/>
      <protection/>
    </xf>
    <xf numFmtId="0" fontId="2" fillId="0" borderId="0" xfId="384" applyFont="1" applyFill="1" applyAlignment="1">
      <alignment vertical="top"/>
      <protection/>
    </xf>
    <xf numFmtId="0" fontId="3" fillId="0" borderId="0" xfId="384" applyFont="1" applyFill="1" applyBorder="1" applyAlignment="1">
      <alignment horizontal="center" vertical="top"/>
      <protection/>
    </xf>
    <xf numFmtId="0" fontId="2" fillId="0" borderId="0" xfId="384" applyFont="1" applyFill="1" applyBorder="1" applyAlignment="1">
      <alignment vertical="top"/>
      <protection/>
    </xf>
    <xf numFmtId="0" fontId="2" fillId="0" borderId="0" xfId="384" applyFont="1" applyFill="1" applyBorder="1" applyAlignment="1">
      <alignment horizontal="center" vertical="top" wrapText="1"/>
      <protection/>
    </xf>
    <xf numFmtId="0" fontId="2" fillId="0" borderId="0" xfId="384" applyFont="1" applyFill="1" applyAlignment="1">
      <alignment vertical="center"/>
      <protection/>
    </xf>
    <xf numFmtId="0" fontId="3" fillId="0" borderId="60" xfId="454" applyNumberFormat="1" applyFont="1" applyFill="1" applyBorder="1" applyAlignment="1">
      <alignment horizontal="center" vertical="center"/>
      <protection/>
    </xf>
    <xf numFmtId="0" fontId="3" fillId="0" borderId="61" xfId="384" applyFont="1" applyFill="1" applyBorder="1" applyAlignment="1">
      <alignment horizontal="center" vertical="center"/>
      <protection/>
    </xf>
    <xf numFmtId="0" fontId="3" fillId="0" borderId="62" xfId="454" applyNumberFormat="1" applyFont="1" applyFill="1" applyBorder="1" applyAlignment="1">
      <alignment horizontal="left" vertical="center"/>
      <protection/>
    </xf>
    <xf numFmtId="172" fontId="3" fillId="56" borderId="63" xfId="189" applyNumberFormat="1" applyFont="1" applyFill="1" applyBorder="1" applyAlignment="1">
      <alignment horizontal="right" vertical="center"/>
    </xf>
    <xf numFmtId="0" fontId="3" fillId="0" borderId="0" xfId="384" applyFont="1" applyFill="1" applyAlignment="1">
      <alignment vertical="center"/>
      <protection/>
    </xf>
    <xf numFmtId="0" fontId="3" fillId="0" borderId="64" xfId="454" applyNumberFormat="1" applyFont="1" applyFill="1" applyBorder="1" applyAlignment="1">
      <alignment horizontal="center" vertical="center"/>
      <protection/>
    </xf>
    <xf numFmtId="0" fontId="3" fillId="0" borderId="65" xfId="384" applyFont="1" applyFill="1" applyBorder="1" applyAlignment="1">
      <alignment horizontal="center" vertical="center"/>
      <protection/>
    </xf>
    <xf numFmtId="0" fontId="3" fillId="0" borderId="66" xfId="454" applyNumberFormat="1" applyFont="1" applyFill="1" applyBorder="1" applyAlignment="1">
      <alignment horizontal="left" vertical="center"/>
      <protection/>
    </xf>
    <xf numFmtId="172" fontId="3" fillId="56" borderId="67" xfId="189" applyNumberFormat="1" applyFont="1" applyFill="1" applyBorder="1" applyAlignment="1">
      <alignment horizontal="right" vertical="center"/>
    </xf>
    <xf numFmtId="0" fontId="3" fillId="0" borderId="66" xfId="454" applyNumberFormat="1" applyFont="1" applyFill="1" applyBorder="1" applyAlignment="1">
      <alignment horizontal="left" vertical="center" wrapText="1"/>
      <protection/>
    </xf>
    <xf numFmtId="0" fontId="3" fillId="0" borderId="66" xfId="454" applyNumberFormat="1" applyFont="1" applyFill="1" applyBorder="1" applyAlignment="1">
      <alignment vertical="center" wrapText="1"/>
      <protection/>
    </xf>
    <xf numFmtId="0" fontId="3" fillId="0" borderId="66" xfId="384" applyNumberFormat="1" applyFont="1" applyFill="1" applyBorder="1" applyAlignment="1">
      <alignment horizontal="left" vertical="center"/>
      <protection/>
    </xf>
    <xf numFmtId="0" fontId="3" fillId="0" borderId="68" xfId="454" applyNumberFormat="1" applyFont="1" applyFill="1" applyBorder="1" applyAlignment="1">
      <alignment horizontal="center" vertical="center"/>
      <protection/>
    </xf>
    <xf numFmtId="0" fontId="81" fillId="56" borderId="69" xfId="384" applyFont="1" applyFill="1" applyBorder="1" applyAlignment="1">
      <alignment horizontal="center" vertical="center"/>
      <protection/>
    </xf>
    <xf numFmtId="0" fontId="12" fillId="56" borderId="69" xfId="384" applyFont="1" applyFill="1" applyBorder="1" applyAlignment="1">
      <alignment/>
      <protection/>
    </xf>
    <xf numFmtId="0" fontId="81" fillId="0" borderId="0" xfId="384" applyFont="1" applyFill="1" applyAlignment="1">
      <alignment vertical="center"/>
      <protection/>
    </xf>
    <xf numFmtId="49" fontId="3" fillId="0" borderId="0" xfId="384" applyNumberFormat="1" applyFont="1" applyFill="1" applyAlignment="1">
      <alignment horizontal="center" vertical="center"/>
      <protection/>
    </xf>
    <xf numFmtId="0" fontId="3" fillId="0" borderId="0" xfId="384" applyFont="1" applyFill="1" applyBorder="1" applyAlignment="1">
      <alignment horizontal="center" vertical="center"/>
      <protection/>
    </xf>
    <xf numFmtId="0" fontId="3" fillId="0" borderId="0" xfId="384" applyFont="1" applyFill="1" applyBorder="1" applyAlignment="1">
      <alignment vertical="center" wrapText="1"/>
      <protection/>
    </xf>
    <xf numFmtId="41" fontId="3" fillId="0" borderId="0" xfId="384" applyNumberFormat="1" applyFont="1" applyFill="1" applyBorder="1" applyAlignment="1">
      <alignment vertical="center"/>
      <protection/>
    </xf>
    <xf numFmtId="0" fontId="3" fillId="0" borderId="62" xfId="384" applyFont="1" applyFill="1" applyBorder="1" applyAlignment="1">
      <alignment vertical="center"/>
      <protection/>
    </xf>
    <xf numFmtId="0" fontId="3" fillId="0" borderId="66" xfId="384" applyFont="1" applyFill="1" applyBorder="1" applyAlignment="1">
      <alignment vertical="center"/>
      <protection/>
    </xf>
    <xf numFmtId="0" fontId="81" fillId="56" borderId="69" xfId="384" applyFont="1" applyFill="1" applyBorder="1" applyAlignment="1">
      <alignment vertical="center" wrapText="1"/>
      <protection/>
    </xf>
    <xf numFmtId="49" fontId="2" fillId="0" borderId="0" xfId="384" applyNumberFormat="1" applyFont="1" applyFill="1" applyBorder="1" applyAlignment="1">
      <alignment vertical="center"/>
      <protection/>
    </xf>
    <xf numFmtId="0" fontId="2" fillId="0" borderId="0" xfId="384" applyFont="1" applyFill="1" applyBorder="1" applyAlignment="1">
      <alignment horizontal="center" vertical="center"/>
      <protection/>
    </xf>
    <xf numFmtId="0" fontId="2" fillId="0" borderId="0" xfId="384" applyFont="1" applyFill="1" applyBorder="1" applyAlignment="1">
      <alignment vertical="center"/>
      <protection/>
    </xf>
    <xf numFmtId="49" fontId="2" fillId="0" borderId="0" xfId="384" applyNumberFormat="1" applyFont="1" applyFill="1" applyAlignment="1">
      <alignment vertical="center"/>
      <protection/>
    </xf>
    <xf numFmtId="0" fontId="81" fillId="56" borderId="65" xfId="384" applyFont="1" applyFill="1" applyBorder="1" applyAlignment="1">
      <alignment horizontal="center" vertical="center"/>
      <protection/>
    </xf>
    <xf numFmtId="0" fontId="81" fillId="56" borderId="65" xfId="384" applyFont="1" applyFill="1" applyBorder="1" applyAlignment="1">
      <alignment vertical="center"/>
      <protection/>
    </xf>
    <xf numFmtId="0" fontId="81" fillId="56" borderId="70" xfId="384" applyFont="1" applyFill="1" applyBorder="1" applyAlignment="1">
      <alignment horizontal="center" vertical="center"/>
      <protection/>
    </xf>
    <xf numFmtId="0" fontId="81" fillId="56" borderId="70" xfId="384" applyFont="1" applyFill="1" applyBorder="1" applyAlignment="1">
      <alignment vertical="center" wrapText="1"/>
      <protection/>
    </xf>
    <xf numFmtId="0" fontId="2" fillId="0" borderId="0" xfId="384" applyFont="1" applyFill="1" applyBorder="1">
      <alignment/>
      <protection/>
    </xf>
    <xf numFmtId="0" fontId="83" fillId="0" borderId="0" xfId="384" applyFont="1" applyFill="1" applyAlignment="1">
      <alignment/>
      <protection/>
    </xf>
    <xf numFmtId="0" fontId="2" fillId="0" borderId="0" xfId="384" applyFont="1" applyFill="1" applyAlignment="1">
      <alignment horizontal="left" vertical="center"/>
      <protection/>
    </xf>
    <xf numFmtId="0" fontId="82" fillId="0" borderId="0" xfId="384" applyFont="1" applyFill="1" applyAlignment="1">
      <alignment vertical="center"/>
      <protection/>
    </xf>
    <xf numFmtId="0" fontId="2" fillId="0" borderId="57" xfId="384" applyFont="1" applyFill="1" applyBorder="1" applyAlignment="1">
      <alignment horizontal="center" vertical="top"/>
      <protection/>
    </xf>
    <xf numFmtId="0" fontId="2" fillId="0" borderId="58" xfId="384" applyFont="1" applyFill="1" applyBorder="1" applyAlignment="1">
      <alignment horizontal="center" vertical="top"/>
      <protection/>
    </xf>
    <xf numFmtId="0" fontId="2" fillId="0" borderId="0" xfId="384" applyFont="1" applyFill="1" applyBorder="1" applyAlignment="1">
      <alignment horizontal="center" vertical="top"/>
      <protection/>
    </xf>
    <xf numFmtId="0" fontId="3" fillId="0" borderId="0" xfId="384" applyFont="1" applyFill="1" applyBorder="1" applyAlignment="1">
      <alignment vertical="center"/>
      <protection/>
    </xf>
    <xf numFmtId="0" fontId="3" fillId="0" borderId="0" xfId="384" applyFont="1" applyFill="1" applyBorder="1" applyAlignment="1">
      <alignment horizontal="center" vertical="center" wrapText="1"/>
      <protection/>
    </xf>
    <xf numFmtId="0" fontId="3" fillId="0" borderId="60" xfId="384" applyFont="1" applyBorder="1" applyAlignment="1">
      <alignment horizontal="center" vertical="center"/>
      <protection/>
    </xf>
    <xf numFmtId="0" fontId="2" fillId="0" borderId="61" xfId="384" applyFont="1" applyFill="1" applyBorder="1" applyAlignment="1">
      <alignment horizontal="center" vertical="center"/>
      <protection/>
    </xf>
    <xf numFmtId="0" fontId="2" fillId="0" borderId="62" xfId="454" applyNumberFormat="1" applyFont="1" applyFill="1" applyBorder="1" applyAlignment="1">
      <alignment horizontal="left" vertical="center"/>
      <protection/>
    </xf>
    <xf numFmtId="172" fontId="2" fillId="56" borderId="63" xfId="189" applyNumberFormat="1" applyFont="1" applyFill="1" applyBorder="1" applyAlignment="1">
      <alignment horizontal="right" vertical="center"/>
    </xf>
    <xf numFmtId="0" fontId="3" fillId="0" borderId="64" xfId="384" applyFont="1" applyBorder="1" applyAlignment="1">
      <alignment horizontal="center" vertical="center"/>
      <protection/>
    </xf>
    <xf numFmtId="0" fontId="2" fillId="0" borderId="65" xfId="384" applyFont="1" applyFill="1" applyBorder="1" applyAlignment="1">
      <alignment horizontal="center" vertical="center"/>
      <protection/>
    </xf>
    <xf numFmtId="0" fontId="2" fillId="0" borderId="66" xfId="653" applyNumberFormat="1" applyFont="1" applyFill="1" applyBorder="1" applyAlignment="1">
      <alignment horizontal="left" vertical="center"/>
      <protection/>
    </xf>
    <xf numFmtId="172" fontId="2" fillId="56" borderId="67" xfId="189" applyNumberFormat="1" applyFont="1" applyFill="1" applyBorder="1" applyAlignment="1">
      <alignment horizontal="right" vertical="center"/>
    </xf>
    <xf numFmtId="0" fontId="2" fillId="0" borderId="66" xfId="454" applyNumberFormat="1" applyFont="1" applyFill="1" applyBorder="1" applyAlignment="1">
      <alignment horizontal="left" vertical="center"/>
      <protection/>
    </xf>
    <xf numFmtId="0" fontId="2" fillId="0" borderId="66" xfId="454" applyNumberFormat="1" applyFont="1" applyFill="1" applyBorder="1" applyAlignment="1">
      <alignment horizontal="left" vertical="center" wrapText="1"/>
      <protection/>
    </xf>
    <xf numFmtId="49" fontId="3" fillId="0" borderId="68" xfId="384" applyNumberFormat="1" applyFont="1" applyBorder="1" applyAlignment="1">
      <alignment horizontal="center" vertical="center"/>
      <protection/>
    </xf>
    <xf numFmtId="0" fontId="3" fillId="56" borderId="69" xfId="454" applyNumberFormat="1" applyFont="1" applyFill="1" applyBorder="1" applyAlignment="1">
      <alignment horizontal="center" vertical="center"/>
      <protection/>
    </xf>
    <xf numFmtId="0" fontId="3" fillId="56" borderId="69" xfId="454" applyNumberFormat="1" applyFont="1" applyFill="1" applyBorder="1" applyAlignment="1">
      <alignment vertical="center"/>
      <protection/>
    </xf>
    <xf numFmtId="172" fontId="3" fillId="56" borderId="71" xfId="189" applyNumberFormat="1" applyFont="1" applyFill="1" applyBorder="1" applyAlignment="1">
      <alignment horizontal="right" vertical="center"/>
    </xf>
    <xf numFmtId="0" fontId="3" fillId="0" borderId="0" xfId="454" applyNumberFormat="1" applyFont="1" applyFill="1" applyBorder="1" applyAlignment="1">
      <alignment horizontal="left" vertical="center"/>
      <protection/>
    </xf>
    <xf numFmtId="0" fontId="3" fillId="0" borderId="0" xfId="454" applyNumberFormat="1" applyFont="1" applyFill="1" applyBorder="1" applyAlignment="1">
      <alignment horizontal="left" vertical="center" wrapText="1"/>
      <protection/>
    </xf>
    <xf numFmtId="172" fontId="3" fillId="0" borderId="0" xfId="189" applyNumberFormat="1" applyFont="1" applyFill="1" applyBorder="1" applyAlignment="1">
      <alignment horizontal="right" vertical="center"/>
    </xf>
    <xf numFmtId="49" fontId="3" fillId="0" borderId="56" xfId="384" applyNumberFormat="1" applyFont="1" applyBorder="1" applyAlignment="1">
      <alignment horizontal="center" vertical="center"/>
      <protection/>
    </xf>
    <xf numFmtId="0" fontId="3" fillId="56" borderId="8" xfId="454" applyNumberFormat="1" applyFont="1" applyFill="1" applyBorder="1" applyAlignment="1">
      <alignment horizontal="center" vertical="center"/>
      <protection/>
    </xf>
    <xf numFmtId="0" fontId="3" fillId="56" borderId="58" xfId="454" applyNumberFormat="1" applyFont="1" applyFill="1" applyBorder="1" applyAlignment="1">
      <alignment vertical="center"/>
      <protection/>
    </xf>
    <xf numFmtId="172" fontId="3" fillId="56" borderId="59" xfId="189" applyNumberFormat="1" applyFont="1" applyFill="1" applyBorder="1" applyAlignment="1">
      <alignment horizontal="right" vertical="center"/>
    </xf>
    <xf numFmtId="0" fontId="2" fillId="0" borderId="62" xfId="653" applyNumberFormat="1" applyFont="1" applyFill="1" applyBorder="1" applyAlignment="1">
      <alignment horizontal="left" vertical="center"/>
      <protection/>
    </xf>
    <xf numFmtId="0" fontId="3" fillId="0" borderId="64" xfId="384" applyFont="1" applyFill="1" applyBorder="1" applyAlignment="1">
      <alignment horizontal="center" vertical="center"/>
      <protection/>
    </xf>
    <xf numFmtId="0" fontId="3" fillId="56" borderId="69" xfId="384" applyFont="1" applyFill="1" applyBorder="1" applyAlignment="1">
      <alignment horizontal="center" vertical="center"/>
      <protection/>
    </xf>
    <xf numFmtId="0" fontId="3" fillId="56" borderId="72" xfId="454" applyNumberFormat="1" applyFont="1" applyFill="1" applyBorder="1" applyAlignment="1">
      <alignment horizontal="left" vertical="center"/>
      <protection/>
    </xf>
    <xf numFmtId="0" fontId="2" fillId="0" borderId="62" xfId="454" applyFont="1" applyFill="1" applyBorder="1" applyAlignment="1">
      <alignment horizontal="left" vertical="center"/>
      <protection/>
    </xf>
    <xf numFmtId="0" fontId="2" fillId="0" borderId="66" xfId="454" applyFont="1" applyFill="1" applyBorder="1" applyAlignment="1">
      <alignment horizontal="left" vertical="center"/>
      <protection/>
    </xf>
    <xf numFmtId="49" fontId="3" fillId="0" borderId="73" xfId="384" applyNumberFormat="1" applyFont="1" applyBorder="1" applyAlignment="1">
      <alignment horizontal="center" vertical="center"/>
      <protection/>
    </xf>
    <xf numFmtId="0" fontId="2" fillId="0" borderId="69" xfId="384" applyFont="1" applyFill="1" applyBorder="1" applyAlignment="1">
      <alignment horizontal="center" vertical="center"/>
      <protection/>
    </xf>
    <xf numFmtId="0" fontId="2" fillId="0" borderId="72" xfId="454" applyFont="1" applyFill="1" applyBorder="1" applyAlignment="1">
      <alignment horizontal="left" vertical="center"/>
      <protection/>
    </xf>
    <xf numFmtId="172" fontId="2" fillId="56" borderId="71" xfId="189" applyNumberFormat="1" applyFont="1" applyFill="1" applyBorder="1" applyAlignment="1">
      <alignment horizontal="right" vertical="center"/>
    </xf>
    <xf numFmtId="0" fontId="2" fillId="0" borderId="0" xfId="454" applyFont="1" applyFill="1" applyBorder="1" applyAlignment="1">
      <alignment horizontal="left" vertical="center"/>
      <protection/>
    </xf>
    <xf numFmtId="172" fontId="2" fillId="0" borderId="0" xfId="189" applyNumberFormat="1" applyFont="1" applyFill="1" applyBorder="1" applyAlignment="1">
      <alignment horizontal="right" vertical="center"/>
    </xf>
    <xf numFmtId="0" fontId="3" fillId="0" borderId="66" xfId="454" applyFont="1" applyFill="1" applyBorder="1" applyAlignment="1">
      <alignment horizontal="left" vertical="center"/>
      <protection/>
    </xf>
    <xf numFmtId="0" fontId="3" fillId="0" borderId="0" xfId="454" applyFont="1" applyFill="1" applyBorder="1" applyAlignment="1">
      <alignment horizontal="left" vertical="center"/>
      <protection/>
    </xf>
    <xf numFmtId="0" fontId="83" fillId="0" borderId="10" xfId="384" applyFont="1" applyFill="1" applyBorder="1" applyAlignment="1">
      <alignment vertical="center"/>
      <protection/>
    </xf>
    <xf numFmtId="0" fontId="3" fillId="0" borderId="0" xfId="384" applyFont="1" applyFill="1" applyAlignment="1">
      <alignment horizontal="left"/>
      <protection/>
    </xf>
    <xf numFmtId="0" fontId="84" fillId="0" borderId="0" xfId="384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84" applyFont="1" applyFill="1">
      <alignment/>
      <protection/>
    </xf>
    <xf numFmtId="0" fontId="84" fillId="0" borderId="0" xfId="384" applyFont="1" applyFill="1" applyAlignment="1">
      <alignment/>
      <protection/>
    </xf>
    <xf numFmtId="0" fontId="3" fillId="0" borderId="0" xfId="384" applyFont="1" applyAlignment="1">
      <alignment/>
      <protection/>
    </xf>
    <xf numFmtId="172" fontId="78" fillId="74" borderId="48" xfId="278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Alignment="1">
      <alignment vertical="center"/>
    </xf>
    <xf numFmtId="172" fontId="81" fillId="56" borderId="71" xfId="189" applyNumberFormat="1" applyFont="1" applyFill="1" applyBorder="1" applyAlignment="1">
      <alignment horizontal="right" vertical="center"/>
    </xf>
    <xf numFmtId="172" fontId="81" fillId="56" borderId="67" xfId="189" applyNumberFormat="1" applyFont="1" applyFill="1" applyBorder="1" applyAlignment="1">
      <alignment horizontal="right" vertical="center"/>
    </xf>
    <xf numFmtId="172" fontId="81" fillId="56" borderId="74" xfId="189" applyNumberFormat="1" applyFont="1" applyFill="1" applyBorder="1" applyAlignment="1">
      <alignment horizontal="right" vertical="center"/>
    </xf>
    <xf numFmtId="172" fontId="3" fillId="56" borderId="67" xfId="175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72" fontId="2" fillId="0" borderId="0" xfId="0" applyNumberFormat="1" applyFont="1" applyAlignment="1" applyProtection="1">
      <alignment vertical="center"/>
      <protection/>
    </xf>
    <xf numFmtId="43" fontId="78" fillId="56" borderId="41" xfId="165" applyFont="1" applyFill="1" applyBorder="1" applyAlignment="1">
      <alignment horizontal="center"/>
    </xf>
    <xf numFmtId="172" fontId="3" fillId="56" borderId="63" xfId="175" applyNumberFormat="1" applyFont="1" applyFill="1" applyBorder="1" applyAlignment="1">
      <alignment horizontal="right" vertical="center"/>
    </xf>
    <xf numFmtId="172" fontId="3" fillId="0" borderId="0" xfId="384" applyNumberFormat="1" applyFont="1" applyFill="1" applyAlignment="1">
      <alignment vertical="center"/>
      <protection/>
    </xf>
    <xf numFmtId="172" fontId="2" fillId="0" borderId="0" xfId="0" applyNumberFormat="1" applyFont="1" applyFill="1" applyAlignment="1">
      <alignment vertical="center"/>
    </xf>
    <xf numFmtId="43" fontId="2" fillId="0" borderId="0" xfId="175" applyFont="1" applyAlignment="1">
      <alignment vertical="center"/>
    </xf>
    <xf numFmtId="172" fontId="78" fillId="75" borderId="54" xfId="278" applyNumberFormat="1" applyFont="1" applyFill="1" applyBorder="1" applyAlignment="1" applyProtection="1">
      <alignment vertical="center" wrapText="1"/>
      <protection locked="0"/>
    </xf>
    <xf numFmtId="172" fontId="78" fillId="75" borderId="18" xfId="456" applyNumberFormat="1" applyFont="1" applyFill="1" applyBorder="1">
      <alignment/>
      <protection/>
    </xf>
    <xf numFmtId="172" fontId="78" fillId="75" borderId="41" xfId="278" applyNumberFormat="1" applyFont="1" applyFill="1" applyBorder="1" applyAlignment="1" applyProtection="1">
      <alignment vertical="center" wrapText="1"/>
      <protection locked="0"/>
    </xf>
    <xf numFmtId="172" fontId="2" fillId="0" borderId="0" xfId="165" applyNumberFormat="1" applyFont="1" applyFill="1" applyBorder="1" applyAlignment="1">
      <alignment/>
    </xf>
    <xf numFmtId="0" fontId="3" fillId="0" borderId="0" xfId="384" applyFont="1" applyFill="1" applyAlignment="1">
      <alignment horizontal="left"/>
      <protection/>
    </xf>
    <xf numFmtId="0" fontId="82" fillId="0" borderId="0" xfId="384" applyFont="1" applyFill="1" applyAlignment="1">
      <alignment horizontal="center"/>
      <protection/>
    </xf>
    <xf numFmtId="0" fontId="0" fillId="0" borderId="0" xfId="384" applyAlignment="1">
      <alignment/>
      <protection/>
    </xf>
    <xf numFmtId="0" fontId="84" fillId="0" borderId="0" xfId="384" applyFont="1" applyFill="1" applyBorder="1" applyAlignment="1">
      <alignment horizontal="center" vertical="center" wrapText="1"/>
      <protection/>
    </xf>
    <xf numFmtId="0" fontId="2" fillId="0" borderId="0" xfId="384" applyFont="1" applyFill="1" applyBorder="1" applyAlignment="1" applyProtection="1">
      <alignment horizontal="left"/>
      <protection locked="0"/>
    </xf>
    <xf numFmtId="0" fontId="2" fillId="0" borderId="0" xfId="384" applyFont="1" applyFill="1" applyBorder="1" applyAlignment="1" applyProtection="1">
      <alignment horizontal="center" vertical="center"/>
      <protection locked="0"/>
    </xf>
    <xf numFmtId="0" fontId="3" fillId="0" borderId="0" xfId="384" applyFont="1" applyFill="1" applyAlignment="1">
      <alignment horizontal="left" vertical="center"/>
      <protection/>
    </xf>
    <xf numFmtId="0" fontId="82" fillId="0" borderId="0" xfId="384" applyFont="1" applyFill="1" applyAlignment="1">
      <alignment horizontal="center" vertical="center"/>
      <protection/>
    </xf>
    <xf numFmtId="0" fontId="84" fillId="0" borderId="0" xfId="454" applyFont="1" applyFill="1" applyBorder="1" applyAlignment="1">
      <alignment horizontal="center" vertical="center"/>
      <protection/>
    </xf>
    <xf numFmtId="0" fontId="84" fillId="0" borderId="0" xfId="384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56" applyFont="1" applyFill="1" applyBorder="1" applyAlignment="1">
      <alignment horizontal="center" vertical="center" wrapText="1"/>
      <protection/>
    </xf>
    <xf numFmtId="0" fontId="3" fillId="56" borderId="79" xfId="456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6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84" applyFont="1" applyFill="1" applyAlignment="1">
      <alignment horizontal="right"/>
      <protection/>
    </xf>
    <xf numFmtId="0" fontId="3" fillId="76" borderId="81" xfId="456" applyFont="1" applyFill="1" applyBorder="1" applyAlignment="1">
      <alignment horizontal="center" vertical="center" textRotation="90"/>
      <protection/>
    </xf>
    <xf numFmtId="0" fontId="3" fillId="76" borderId="45" xfId="456" applyFont="1" applyFill="1" applyBorder="1" applyAlignment="1">
      <alignment horizontal="center" vertical="center" textRotation="90"/>
      <protection/>
    </xf>
    <xf numFmtId="0" fontId="3" fillId="76" borderId="82" xfId="456" applyFont="1" applyFill="1" applyBorder="1" applyAlignment="1">
      <alignment horizontal="center" vertical="center" textRotation="90"/>
      <protection/>
    </xf>
    <xf numFmtId="0" fontId="3" fillId="76" borderId="37" xfId="0" applyNumberFormat="1" applyFont="1" applyFill="1" applyBorder="1" applyAlignment="1" applyProtection="1">
      <alignment horizontal="center" vertical="center" wrapText="1"/>
      <protection/>
    </xf>
    <xf numFmtId="0" fontId="3" fillId="76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384" applyNumberFormat="1" applyFont="1" applyFill="1" applyAlignment="1">
      <alignment vertical="center"/>
      <protection/>
    </xf>
  </cellXfs>
  <cellStyles count="778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0 2 2" xfId="176"/>
    <cellStyle name="Comma 11" xfId="177"/>
    <cellStyle name="Comma 12" xfId="178"/>
    <cellStyle name="Comma 13" xfId="179"/>
    <cellStyle name="Comma 13 2" xfId="180"/>
    <cellStyle name="Comma 13 3" xfId="181"/>
    <cellStyle name="Comma 14 2" xfId="182"/>
    <cellStyle name="Comma 14 2 2" xfId="183"/>
    <cellStyle name="Comma 14 2 2 2" xfId="184"/>
    <cellStyle name="Comma 14 2 2 3" xfId="185"/>
    <cellStyle name="Comma 14 3" xfId="186"/>
    <cellStyle name="Comma 14 3 2" xfId="187"/>
    <cellStyle name="Comma 14 3 3" xfId="188"/>
    <cellStyle name="Comma 2" xfId="189"/>
    <cellStyle name="Comma 2 2" xfId="190"/>
    <cellStyle name="Comma 2 2 10" xfId="191"/>
    <cellStyle name="Comma 2 2 11" xfId="192"/>
    <cellStyle name="Comma 2 2 12" xfId="193"/>
    <cellStyle name="Comma 2 2 2" xfId="194"/>
    <cellStyle name="Comma 2 2 2 10" xfId="195"/>
    <cellStyle name="Comma 2 2 2 11" xfId="196"/>
    <cellStyle name="Comma 2 2 2 12" xfId="197"/>
    <cellStyle name="Comma 2 2 2 2" xfId="198"/>
    <cellStyle name="Comma 2 2 2 2 2" xfId="199"/>
    <cellStyle name="Comma 2 2 2 2 2 2" xfId="200"/>
    <cellStyle name="Comma 2 2 2 2 2 2 2" xfId="201"/>
    <cellStyle name="Comma 2 2 2 2 2 2 2 2" xfId="202"/>
    <cellStyle name="Comma 2 2 2 2 2 2 2 2 2" xfId="203"/>
    <cellStyle name="Comma 2 2 2 2 2 2 2 2 2 2" xfId="204"/>
    <cellStyle name="Comma 2 2 2 2 2 2 2 2 2 2 2" xfId="205"/>
    <cellStyle name="Comma 2 2 2 2 2 2 2 2 2 2 3" xfId="206"/>
    <cellStyle name="Comma 2 2 2 2 2 2 2 2 2 3" xfId="207"/>
    <cellStyle name="Comma 2 2 2 2 2 2 2 2 2 4" xfId="208"/>
    <cellStyle name="Comma 2 2 2 2 2 2 2 2 3" xfId="209"/>
    <cellStyle name="Comma 2 2 2 2 2 2 2 2 4" xfId="210"/>
    <cellStyle name="Comma 2 2 2 2 2 2 2 3" xfId="211"/>
    <cellStyle name="Comma 2 2 2 2 2 2 2 4" xfId="212"/>
    <cellStyle name="Comma 2 2 2 2 2 2 2 5" xfId="213"/>
    <cellStyle name="Comma 2 2 2 2 2 2 3" xfId="214"/>
    <cellStyle name="Comma 2 2 2 2 2 2 4" xfId="215"/>
    <cellStyle name="Comma 2 2 2 2 2 2 5" xfId="216"/>
    <cellStyle name="Comma 2 2 2 2 2 2 6" xfId="217"/>
    <cellStyle name="Comma 2 2 2 2 2 3" xfId="218"/>
    <cellStyle name="Comma 2 2 2 2 2 3 2" xfId="219"/>
    <cellStyle name="Comma 2 2 2 2 2 4" xfId="220"/>
    <cellStyle name="Comma 2 2 2 2 2 5" xfId="221"/>
    <cellStyle name="Comma 2 2 2 2 2 6" xfId="222"/>
    <cellStyle name="Comma 2 2 2 2 3" xfId="223"/>
    <cellStyle name="Comma 2 2 2 2 4" xfId="224"/>
    <cellStyle name="Comma 2 2 2 2 5" xfId="225"/>
    <cellStyle name="Comma 2 2 2 2 5 2" xfId="226"/>
    <cellStyle name="Comma 2 2 2 2 6" xfId="227"/>
    <cellStyle name="Comma 2 2 2 2 7" xfId="228"/>
    <cellStyle name="Comma 2 2 2 2 8" xfId="229"/>
    <cellStyle name="Comma 2 2 2 2 9" xfId="230"/>
    <cellStyle name="Comma 2 2 2 3" xfId="231"/>
    <cellStyle name="Comma 2 2 2 4" xfId="232"/>
    <cellStyle name="Comma 2 2 2 5" xfId="233"/>
    <cellStyle name="Comma 2 2 2 5 2" xfId="234"/>
    <cellStyle name="Comma 2 2 2 5 2 2" xfId="235"/>
    <cellStyle name="Comma 2 2 2 5 2 2 2" xfId="236"/>
    <cellStyle name="Comma 2 2 2 5 2 3" xfId="237"/>
    <cellStyle name="Comma 2 2 2 5 3" xfId="238"/>
    <cellStyle name="Comma 2 2 2 5 3 2" xfId="239"/>
    <cellStyle name="Comma 2 2 2 6" xfId="240"/>
    <cellStyle name="Comma 2 2 2 7" xfId="241"/>
    <cellStyle name="Comma 2 2 2 7 2" xfId="242"/>
    <cellStyle name="Comma 2 2 2 8" xfId="243"/>
    <cellStyle name="Comma 2 2 2 9" xfId="244"/>
    <cellStyle name="Comma 2 2 3" xfId="245"/>
    <cellStyle name="Comma 2 2 3 2" xfId="246"/>
    <cellStyle name="Comma 2 2 3 2 2" xfId="247"/>
    <cellStyle name="Comma 2 2 3 2 2 2" xfId="248"/>
    <cellStyle name="Comma 2 2 3 2 2 2 2" xfId="249"/>
    <cellStyle name="Comma 2 2 3 2 2 3" xfId="250"/>
    <cellStyle name="Comma 2 2 3 2 3" xfId="251"/>
    <cellStyle name="Comma 2 2 3 2 3 2" xfId="252"/>
    <cellStyle name="Comma 2 2 3 3" xfId="253"/>
    <cellStyle name="Comma 2 2 3 4" xfId="254"/>
    <cellStyle name="Comma 2 2 3 5" xfId="255"/>
    <cellStyle name="Comma 2 2 3 5 2" xfId="256"/>
    <cellStyle name="Comma 2 2 3 6" xfId="257"/>
    <cellStyle name="Comma 2 2 4" xfId="258"/>
    <cellStyle name="Comma 2 2 5" xfId="259"/>
    <cellStyle name="Comma 2 2 5 2" xfId="260"/>
    <cellStyle name="Comma 2 2 5 2 2" xfId="261"/>
    <cellStyle name="Comma 2 2 5 2 2 2" xfId="262"/>
    <cellStyle name="Comma 2 2 5 2 3" xfId="263"/>
    <cellStyle name="Comma 2 2 5 3" xfId="264"/>
    <cellStyle name="Comma 2 2 5 3 2" xfId="265"/>
    <cellStyle name="Comma 2 2 6" xfId="266"/>
    <cellStyle name="Comma 2 2 7" xfId="267"/>
    <cellStyle name="Comma 2 2 7 2" xfId="268"/>
    <cellStyle name="Comma 2 2 8" xfId="269"/>
    <cellStyle name="Comma 2 2 9" xfId="270"/>
    <cellStyle name="Comma 2 3" xfId="271"/>
    <cellStyle name="Comma 2 3 2" xfId="272"/>
    <cellStyle name="Comma 2 4" xfId="273"/>
    <cellStyle name="Comma 2 5" xfId="274"/>
    <cellStyle name="Comma 2 6" xfId="275"/>
    <cellStyle name="Comma 2 7" xfId="276"/>
    <cellStyle name="Comma 2 8" xfId="277"/>
    <cellStyle name="Comma 2 9" xfId="278"/>
    <cellStyle name="Comma 2_kvartaluri statistikuri angarishi (dazgveva) 30_03_09 -IQ 2009" xfId="279"/>
    <cellStyle name="Comma 3" xfId="280"/>
    <cellStyle name="Comma 3 2" xfId="281"/>
    <cellStyle name="Comma 3 2 2" xfId="282"/>
    <cellStyle name="Comma 3 2 2 2" xfId="283"/>
    <cellStyle name="Comma 3 3" xfId="284"/>
    <cellStyle name="Comma 3 3 2" xfId="285"/>
    <cellStyle name="Comma 4" xfId="286"/>
    <cellStyle name="Comma 4 2" xfId="287"/>
    <cellStyle name="Comma 4 2 2" xfId="288"/>
    <cellStyle name="Comma 4 3" xfId="289"/>
    <cellStyle name="Comma 4 4" xfId="290"/>
    <cellStyle name="Comma 5" xfId="291"/>
    <cellStyle name="Comma 5 2" xfId="292"/>
    <cellStyle name="Comma 5 3" xfId="293"/>
    <cellStyle name="Comma 5 4" xfId="294"/>
    <cellStyle name="Comma 6" xfId="295"/>
    <cellStyle name="Comma 6 2" xfId="296"/>
    <cellStyle name="Comma 6 3" xfId="297"/>
    <cellStyle name="Comma 7" xfId="298"/>
    <cellStyle name="Comma 7 2" xfId="299"/>
    <cellStyle name="Comma 8" xfId="300"/>
    <cellStyle name="Comma 9" xfId="301"/>
    <cellStyle name="Commodity" xfId="302"/>
    <cellStyle name="Company Name" xfId="303"/>
    <cellStyle name="Copied" xfId="304"/>
    <cellStyle name="COST1" xfId="305"/>
    <cellStyle name="CR Comma" xfId="306"/>
    <cellStyle name="CR Currency" xfId="307"/>
    <cellStyle name="Credit" xfId="308"/>
    <cellStyle name="Credit subtotal" xfId="309"/>
    <cellStyle name="Credit Total" xfId="310"/>
    <cellStyle name="Credit_investments analysis TBIH (2)" xfId="311"/>
    <cellStyle name="Currency" xfId="312"/>
    <cellStyle name="Currency %" xfId="313"/>
    <cellStyle name="Currency [0]" xfId="314"/>
    <cellStyle name="Currency [0] _טאלדן מוטורס" xfId="315"/>
    <cellStyle name="Currency 0.0" xfId="316"/>
    <cellStyle name="Currency 0.0%" xfId="317"/>
    <cellStyle name="Currency 0.00" xfId="318"/>
    <cellStyle name="Currency 0.00%" xfId="319"/>
    <cellStyle name="Currency 0.000" xfId="320"/>
    <cellStyle name="Currency 0.000%" xfId="321"/>
    <cellStyle name="Date" xfId="322"/>
    <cellStyle name="Debit" xfId="323"/>
    <cellStyle name="Debit subtotal" xfId="324"/>
    <cellStyle name="Debit Total" xfId="325"/>
    <cellStyle name="Debit_investments analysis TBIH (2)" xfId="326"/>
    <cellStyle name="Dziesiętny_GTC_INTERCOMPANY_LOANS" xfId="327"/>
    <cellStyle name="Emphasis 1" xfId="328"/>
    <cellStyle name="Emphasis 2" xfId="329"/>
    <cellStyle name="Emphasis 3" xfId="330"/>
    <cellStyle name="Entered" xfId="331"/>
    <cellStyle name="Euro" xfId="332"/>
    <cellStyle name="Exchange" xfId="333"/>
    <cellStyle name="Explanatory Text" xfId="334"/>
    <cellStyle name="Explanatory Text 2" xfId="335"/>
    <cellStyle name="Explanatory Text 3" xfId="336"/>
    <cellStyle name="Good" xfId="337"/>
    <cellStyle name="Good 2" xfId="338"/>
    <cellStyle name="Good 3" xfId="339"/>
    <cellStyle name="Grey" xfId="340"/>
    <cellStyle name="Header1" xfId="341"/>
    <cellStyle name="Header2" xfId="342"/>
    <cellStyle name="Heading" xfId="343"/>
    <cellStyle name="Heading 1" xfId="344"/>
    <cellStyle name="Heading 1 2" xfId="345"/>
    <cellStyle name="Heading 1 3" xfId="346"/>
    <cellStyle name="Heading 2" xfId="347"/>
    <cellStyle name="Heading 2 2" xfId="348"/>
    <cellStyle name="Heading 2 3" xfId="349"/>
    <cellStyle name="Heading 3" xfId="350"/>
    <cellStyle name="Heading 3 2" xfId="351"/>
    <cellStyle name="Heading 3 3" xfId="352"/>
    <cellStyle name="Heading 4" xfId="353"/>
    <cellStyle name="Heading 4 2" xfId="354"/>
    <cellStyle name="Heading 4 3" xfId="355"/>
    <cellStyle name="Heading No Underline" xfId="356"/>
    <cellStyle name="Heading With Underline" xfId="357"/>
    <cellStyle name="Hypertextov? odkaz" xfId="358"/>
    <cellStyle name="Inflation" xfId="359"/>
    <cellStyle name="Input" xfId="360"/>
    <cellStyle name="Input [yellow]" xfId="361"/>
    <cellStyle name="Input 2" xfId="362"/>
    <cellStyle name="Input 3" xfId="363"/>
    <cellStyle name="Input Cells" xfId="364"/>
    <cellStyle name="Interest" xfId="365"/>
    <cellStyle name="Linked Cell" xfId="366"/>
    <cellStyle name="Linked Cell 2" xfId="367"/>
    <cellStyle name="Linked Cell 3" xfId="368"/>
    <cellStyle name="Linked Cells" xfId="369"/>
    <cellStyle name="Maturity" xfId="370"/>
    <cellStyle name="Metric tons" xfId="371"/>
    <cellStyle name="Milliers [0]_!!!GO" xfId="372"/>
    <cellStyle name="Milliers_!!!GO" xfId="373"/>
    <cellStyle name="Mon?taire [0]_!!!GO" xfId="374"/>
    <cellStyle name="Mon?taire_!!!GO" xfId="375"/>
    <cellStyle name="Neutral" xfId="376"/>
    <cellStyle name="Neutral 2" xfId="377"/>
    <cellStyle name="Neutral 3" xfId="378"/>
    <cellStyle name="norm?ln?_List1" xfId="379"/>
    <cellStyle name="norm?lne_Badget 2000(A)" xfId="380"/>
    <cellStyle name="Normal - Style1" xfId="381"/>
    <cellStyle name="Normal 10" xfId="382"/>
    <cellStyle name="Normal 10 2" xfId="383"/>
    <cellStyle name="Normal 11" xfId="384"/>
    <cellStyle name="Normal 11 2" xfId="385"/>
    <cellStyle name="Normal 12" xfId="386"/>
    <cellStyle name="Normal 12 2" xfId="387"/>
    <cellStyle name="Normal 12 2 2" xfId="388"/>
    <cellStyle name="Normal 12 2 3" xfId="389"/>
    <cellStyle name="Normal 12 3" xfId="390"/>
    <cellStyle name="Normal 12 3 2" xfId="391"/>
    <cellStyle name="Normal 12 3 3" xfId="392"/>
    <cellStyle name="Normal 12 4" xfId="393"/>
    <cellStyle name="Normal 12 4 2" xfId="394"/>
    <cellStyle name="Normal 12 4 3" xfId="395"/>
    <cellStyle name="Normal 12 5" xfId="396"/>
    <cellStyle name="Normal 12 5 2" xfId="397"/>
    <cellStyle name="Normal 12 5 3" xfId="398"/>
    <cellStyle name="Normal 12 6" xfId="399"/>
    <cellStyle name="Normal 12 6 2" xfId="400"/>
    <cellStyle name="Normal 12 6 3" xfId="401"/>
    <cellStyle name="Normal 12 7" xfId="402"/>
    <cellStyle name="Normal 12 8" xfId="403"/>
    <cellStyle name="Normal 12 9" xfId="404"/>
    <cellStyle name="Normal 13" xfId="405"/>
    <cellStyle name="Normal 13 2" xfId="406"/>
    <cellStyle name="Normal 13 2 2" xfId="407"/>
    <cellStyle name="Normal 13 2 3" xfId="408"/>
    <cellStyle name="Normal 13 3" xfId="409"/>
    <cellStyle name="Normal 13 3 2" xfId="410"/>
    <cellStyle name="Normal 13 3 3" xfId="411"/>
    <cellStyle name="Normal 13 4" xfId="412"/>
    <cellStyle name="Normal 13 4 2" xfId="413"/>
    <cellStyle name="Normal 13 4 3" xfId="414"/>
    <cellStyle name="Normal 13 5" xfId="415"/>
    <cellStyle name="Normal 13 5 2" xfId="416"/>
    <cellStyle name="Normal 13 5 3" xfId="417"/>
    <cellStyle name="Normal 13 6" xfId="418"/>
    <cellStyle name="Normal 13 6 2" xfId="419"/>
    <cellStyle name="Normal 13 6 3" xfId="420"/>
    <cellStyle name="Normal 13 7" xfId="421"/>
    <cellStyle name="Normal 13 8" xfId="422"/>
    <cellStyle name="Normal 13 9" xfId="423"/>
    <cellStyle name="Normal 14" xfId="424"/>
    <cellStyle name="Normal 14 2" xfId="425"/>
    <cellStyle name="Normal 14 3" xfId="426"/>
    <cellStyle name="Normal 14 4" xfId="427"/>
    <cellStyle name="Normal 15" xfId="428"/>
    <cellStyle name="Normal 15 2" xfId="429"/>
    <cellStyle name="Normal 15 2 2" xfId="430"/>
    <cellStyle name="Normal 15 2 3" xfId="431"/>
    <cellStyle name="Normal 15 3" xfId="432"/>
    <cellStyle name="Normal 15 3 2" xfId="433"/>
    <cellStyle name="Normal 15 3 3" xfId="434"/>
    <cellStyle name="Normal 15 4" xfId="435"/>
    <cellStyle name="Normal 15 4 2" xfId="436"/>
    <cellStyle name="Normal 15 4 3" xfId="437"/>
    <cellStyle name="Normal 15 5" xfId="438"/>
    <cellStyle name="Normal 15 5 2" xfId="439"/>
    <cellStyle name="Normal 15 5 3" xfId="440"/>
    <cellStyle name="Normal 15 6" xfId="441"/>
    <cellStyle name="Normal 15 6 2" xfId="442"/>
    <cellStyle name="Normal 15 6 3" xfId="443"/>
    <cellStyle name="Normal 15 7" xfId="444"/>
    <cellStyle name="Normal 15 8" xfId="445"/>
    <cellStyle name="Normal 16" xfId="446"/>
    <cellStyle name="Normal 17" xfId="447"/>
    <cellStyle name="Normal 17 2" xfId="448"/>
    <cellStyle name="Normal 17 3" xfId="449"/>
    <cellStyle name="Normal 18" xfId="450"/>
    <cellStyle name="Normal 18 2" xfId="451"/>
    <cellStyle name="Normal 18 3" xfId="452"/>
    <cellStyle name="Normal 19" xfId="453"/>
    <cellStyle name="Normal 2" xfId="454"/>
    <cellStyle name="Normal 2 10" xfId="455"/>
    <cellStyle name="Normal 2 11" xfId="456"/>
    <cellStyle name="Normal 2 2" xfId="457"/>
    <cellStyle name="Normal 2 2 10" xfId="458"/>
    <cellStyle name="Normal 2 2 11" xfId="459"/>
    <cellStyle name="Normal 2 2 12" xfId="460"/>
    <cellStyle name="Normal 2 2 2" xfId="461"/>
    <cellStyle name="Normal 2 2 2 10" xfId="462"/>
    <cellStyle name="Normal 2 2 2 11" xfId="463"/>
    <cellStyle name="Normal 2 2 2 2" xfId="464"/>
    <cellStyle name="Normal 2 2 2 2 2" xfId="465"/>
    <cellStyle name="Normal 2 2 2 2 2 2" xfId="466"/>
    <cellStyle name="Normal 2 2 2 2 2 2 2" xfId="467"/>
    <cellStyle name="Normal 2 2 2 2 2 2 2 2" xfId="468"/>
    <cellStyle name="Normal 2 2 2 2 2 2 2 2 2" xfId="469"/>
    <cellStyle name="Normal 2 2 2 2 2 2 2 2 2 2" xfId="470"/>
    <cellStyle name="Normal 2 2 2 2 2 2 2 2 2 2 2" xfId="471"/>
    <cellStyle name="Normal 2 2 2 2 2 2 2 2 2 2 3" xfId="472"/>
    <cellStyle name="Normal 2 2 2 2 2 2 2 2 2 3" xfId="473"/>
    <cellStyle name="Normal 2 2 2 2 2 2 2 2 2 4" xfId="474"/>
    <cellStyle name="Normal 2 2 2 2 2 2 2 2 3" xfId="475"/>
    <cellStyle name="Normal 2 2 2 2 2 2 2 2 4" xfId="476"/>
    <cellStyle name="Normal 2 2 2 2 2 2 2 3" xfId="477"/>
    <cellStyle name="Normal 2 2 2 2 2 2 2 4" xfId="478"/>
    <cellStyle name="Normal 2 2 2 2 2 2 2 5" xfId="479"/>
    <cellStyle name="Normal 2 2 2 2 2 2 3" xfId="480"/>
    <cellStyle name="Normal 2 2 2 2 2 2 4" xfId="481"/>
    <cellStyle name="Normal 2 2 2 2 2 2 5" xfId="482"/>
    <cellStyle name="Normal 2 2 2 2 2 2 6" xfId="483"/>
    <cellStyle name="Normal 2 2 2 2 2 3" xfId="484"/>
    <cellStyle name="Normal 2 2 2 2 2 3 2" xfId="485"/>
    <cellStyle name="Normal 2 2 2 2 2 4" xfId="486"/>
    <cellStyle name="Normal 2 2 2 2 2 5" xfId="487"/>
    <cellStyle name="Normal 2 2 2 2 2 6" xfId="488"/>
    <cellStyle name="Normal 2 2 2 2 3" xfId="489"/>
    <cellStyle name="Normal 2 2 2 2 4" xfId="490"/>
    <cellStyle name="Normal 2 2 2 2 5" xfId="491"/>
    <cellStyle name="Normal 2 2 2 2 5 2" xfId="492"/>
    <cellStyle name="Normal 2 2 2 2 6" xfId="493"/>
    <cellStyle name="Normal 2 2 2 2 7" xfId="494"/>
    <cellStyle name="Normal 2 2 2 2 8" xfId="495"/>
    <cellStyle name="Normal 2 2 2 2 9" xfId="496"/>
    <cellStyle name="Normal 2 2 2 3" xfId="497"/>
    <cellStyle name="Normal 2 2 2 4" xfId="498"/>
    <cellStyle name="Normal 2 2 2 5" xfId="499"/>
    <cellStyle name="Normal 2 2 2 5 2" xfId="500"/>
    <cellStyle name="Normal 2 2 2 5 2 2" xfId="501"/>
    <cellStyle name="Normal 2 2 2 5 2 2 2" xfId="502"/>
    <cellStyle name="Normal 2 2 2 5 2 3" xfId="503"/>
    <cellStyle name="Normal 2 2 2 5 3" xfId="504"/>
    <cellStyle name="Normal 2 2 2 5 3 2" xfId="505"/>
    <cellStyle name="Normal 2 2 2 6" xfId="506"/>
    <cellStyle name="Normal 2 2 2 7" xfId="507"/>
    <cellStyle name="Normal 2 2 2 7 2" xfId="508"/>
    <cellStyle name="Normal 2 2 2 8" xfId="509"/>
    <cellStyle name="Normal 2 2 2 9" xfId="510"/>
    <cellStyle name="Normal 2 2 3" xfId="511"/>
    <cellStyle name="Normal 2 2 3 2" xfId="512"/>
    <cellStyle name="Normal 2 2 3 2 2" xfId="513"/>
    <cellStyle name="Normal 2 2 3 2 2 2" xfId="514"/>
    <cellStyle name="Normal 2 2 3 2 2 2 2" xfId="515"/>
    <cellStyle name="Normal 2 2 3 2 2 3" xfId="516"/>
    <cellStyle name="Normal 2 2 3 2 3" xfId="517"/>
    <cellStyle name="Normal 2 2 3 2 3 2" xfId="518"/>
    <cellStyle name="Normal 2 2 3 3" xfId="519"/>
    <cellStyle name="Normal 2 2 3 4" xfId="520"/>
    <cellStyle name="Normal 2 2 3 5" xfId="521"/>
    <cellStyle name="Normal 2 2 3 5 2" xfId="522"/>
    <cellStyle name="Normal 2 2 3 6" xfId="523"/>
    <cellStyle name="Normal 2 2 4" xfId="524"/>
    <cellStyle name="Normal 2 2 5" xfId="525"/>
    <cellStyle name="Normal 2 2 5 2" xfId="526"/>
    <cellStyle name="Normal 2 2 5 2 2" xfId="527"/>
    <cellStyle name="Normal 2 2 5 2 2 2" xfId="528"/>
    <cellStyle name="Normal 2 2 5 2 3" xfId="529"/>
    <cellStyle name="Normal 2 2 5 3" xfId="530"/>
    <cellStyle name="Normal 2 2 5 3 2" xfId="531"/>
    <cellStyle name="Normal 2 2 6" xfId="532"/>
    <cellStyle name="Normal 2 2 7" xfId="533"/>
    <cellStyle name="Normal 2 2 7 2" xfId="534"/>
    <cellStyle name="Normal 2 2 8" xfId="535"/>
    <cellStyle name="Normal 2 2 9" xfId="536"/>
    <cellStyle name="Normal 2 3" xfId="537"/>
    <cellStyle name="Normal 2 3 2" xfId="538"/>
    <cellStyle name="Normal 2 3 2 2" xfId="539"/>
    <cellStyle name="Normal 2 3 2 2 2" xfId="540"/>
    <cellStyle name="Normal 2 3 2 2 2 2" xfId="541"/>
    <cellStyle name="Normal 2 3 2 2 3" xfId="542"/>
    <cellStyle name="Normal 2 3 2 3" xfId="543"/>
    <cellStyle name="Normal 2 3 2 3 2" xfId="544"/>
    <cellStyle name="Normal 2 3 3" xfId="545"/>
    <cellStyle name="Normal 2 3 4" xfId="546"/>
    <cellStyle name="Normal 2 3 5" xfId="547"/>
    <cellStyle name="Normal 2 3 5 2" xfId="548"/>
    <cellStyle name="Normal 2 3 6" xfId="549"/>
    <cellStyle name="Normal 2 3 7" xfId="550"/>
    <cellStyle name="Normal 2 4" xfId="551"/>
    <cellStyle name="Normal 2 5" xfId="552"/>
    <cellStyle name="Normal 2 6" xfId="553"/>
    <cellStyle name="Normal 2 6 2" xfId="554"/>
    <cellStyle name="Normal 2 6 2 2" xfId="555"/>
    <cellStyle name="Normal 2 6 2 2 2" xfId="556"/>
    <cellStyle name="Normal 2 6 2 3" xfId="557"/>
    <cellStyle name="Normal 2 6 3" xfId="558"/>
    <cellStyle name="Normal 2 6 3 2" xfId="559"/>
    <cellStyle name="Normal 2 7" xfId="560"/>
    <cellStyle name="Normal 2 8" xfId="561"/>
    <cellStyle name="Normal 2 8 2" xfId="562"/>
    <cellStyle name="Normal 2 9" xfId="563"/>
    <cellStyle name="Normal 2_kvartaluri statistikuri angarishi (dazgveva) 30_03_09 -IQ 2009" xfId="564"/>
    <cellStyle name="Normal 20" xfId="565"/>
    <cellStyle name="Normal 20 2" xfId="566"/>
    <cellStyle name="Normal 21" xfId="567"/>
    <cellStyle name="Normal 22" xfId="568"/>
    <cellStyle name="Normal 23" xfId="569"/>
    <cellStyle name="Normal 24" xfId="570"/>
    <cellStyle name="Normal 3" xfId="571"/>
    <cellStyle name="Normal 3 2" xfId="572"/>
    <cellStyle name="Normal 3 2 2" xfId="573"/>
    <cellStyle name="Normal 3 3" xfId="574"/>
    <cellStyle name="Normal 3 3 2" xfId="575"/>
    <cellStyle name="Normal 3 4" xfId="576"/>
    <cellStyle name="Normal 3 5" xfId="577"/>
    <cellStyle name="Normal 3 6" xfId="578"/>
    <cellStyle name="Normal 3 7" xfId="579"/>
    <cellStyle name="Normal 3 8" xfId="580"/>
    <cellStyle name="Normal 3 9" xfId="581"/>
    <cellStyle name="Normal 33" xfId="582"/>
    <cellStyle name="Normal 33 2" xfId="583"/>
    <cellStyle name="Normal 33 2 2" xfId="584"/>
    <cellStyle name="Normal 33 2 3" xfId="585"/>
    <cellStyle name="Normal 33 3" xfId="586"/>
    <cellStyle name="Normal 33 3 2" xfId="587"/>
    <cellStyle name="Normal 33 3 3" xfId="588"/>
    <cellStyle name="Normal 33 4" xfId="589"/>
    <cellStyle name="Normal 33 4 2" xfId="590"/>
    <cellStyle name="Normal 33 4 3" xfId="591"/>
    <cellStyle name="Normal 33 5" xfId="592"/>
    <cellStyle name="Normal 33 5 2" xfId="593"/>
    <cellStyle name="Normal 33 5 3" xfId="594"/>
    <cellStyle name="Normal 33 6" xfId="595"/>
    <cellStyle name="Normal 33 6 2" xfId="596"/>
    <cellStyle name="Normal 33 6 3" xfId="597"/>
    <cellStyle name="Normal 33 7" xfId="598"/>
    <cellStyle name="Normal 33 8" xfId="599"/>
    <cellStyle name="Normal 34" xfId="600"/>
    <cellStyle name="Normal 34 2" xfId="601"/>
    <cellStyle name="Normal 34 2 2" xfId="602"/>
    <cellStyle name="Normal 34 2 3" xfId="603"/>
    <cellStyle name="Normal 34 3" xfId="604"/>
    <cellStyle name="Normal 34 3 2" xfId="605"/>
    <cellStyle name="Normal 34 3 3" xfId="606"/>
    <cellStyle name="Normal 34 4" xfId="607"/>
    <cellStyle name="Normal 34 4 2" xfId="608"/>
    <cellStyle name="Normal 34 4 3" xfId="609"/>
    <cellStyle name="Normal 34 5" xfId="610"/>
    <cellStyle name="Normal 34 5 2" xfId="611"/>
    <cellStyle name="Normal 34 5 3" xfId="612"/>
    <cellStyle name="Normal 34 6" xfId="613"/>
    <cellStyle name="Normal 34 6 2" xfId="614"/>
    <cellStyle name="Normal 34 6 3" xfId="615"/>
    <cellStyle name="Normal 34 7" xfId="616"/>
    <cellStyle name="Normal 34 8" xfId="617"/>
    <cellStyle name="Normal 35" xfId="618"/>
    <cellStyle name="Normal 35 2" xfId="619"/>
    <cellStyle name="Normal 35 2 2" xfId="620"/>
    <cellStyle name="Normal 35 2 3" xfId="621"/>
    <cellStyle name="Normal 35 3" xfId="622"/>
    <cellStyle name="Normal 35 3 2" xfId="623"/>
    <cellStyle name="Normal 35 3 3" xfId="624"/>
    <cellStyle name="Normal 35 4" xfId="625"/>
    <cellStyle name="Normal 35 4 2" xfId="626"/>
    <cellStyle name="Normal 35 4 3" xfId="627"/>
    <cellStyle name="Normal 35 5" xfId="628"/>
    <cellStyle name="Normal 35 5 2" xfId="629"/>
    <cellStyle name="Normal 35 5 3" xfId="630"/>
    <cellStyle name="Normal 35 6" xfId="631"/>
    <cellStyle name="Normal 35 6 2" xfId="632"/>
    <cellStyle name="Normal 35 6 3" xfId="633"/>
    <cellStyle name="Normal 35 7" xfId="634"/>
    <cellStyle name="Normal 35 8" xfId="635"/>
    <cellStyle name="Normal 4" xfId="636"/>
    <cellStyle name="Normal 4 2" xfId="637"/>
    <cellStyle name="Normal 5" xfId="638"/>
    <cellStyle name="Normal 5 2" xfId="639"/>
    <cellStyle name="Normal 5 3" xfId="640"/>
    <cellStyle name="Normal 6" xfId="641"/>
    <cellStyle name="Normal 6 2" xfId="642"/>
    <cellStyle name="Normal 7" xfId="643"/>
    <cellStyle name="Normal 7 2" xfId="644"/>
    <cellStyle name="Normal 7 3" xfId="645"/>
    <cellStyle name="Normal 8" xfId="646"/>
    <cellStyle name="Normal 8 2" xfId="647"/>
    <cellStyle name="Normal 8 3" xfId="648"/>
    <cellStyle name="Normal 9" xfId="649"/>
    <cellStyle name="Normal 9 2" xfId="650"/>
    <cellStyle name="Normal 9 3" xfId="651"/>
    <cellStyle name="Normal 9 4" xfId="652"/>
    <cellStyle name="Normal_BCI Restatement &amp; FS-10.04 (GEL)" xfId="653"/>
    <cellStyle name="normální_List1" xfId="654"/>
    <cellStyle name="Normalny_GTC_INTERCOMPANY_LOANS" xfId="655"/>
    <cellStyle name="Note" xfId="656"/>
    <cellStyle name="Note 2" xfId="657"/>
    <cellStyle name="Note 2 2" xfId="658"/>
    <cellStyle name="Note 3" xfId="659"/>
    <cellStyle name="Number Bold" xfId="660"/>
    <cellStyle name="Number Normal" xfId="661"/>
    <cellStyle name="Output" xfId="662"/>
    <cellStyle name="Output 2" xfId="663"/>
    <cellStyle name="Output 2 2" xfId="664"/>
    <cellStyle name="Output 3" xfId="665"/>
    <cellStyle name="per.style" xfId="666"/>
    <cellStyle name="Percent" xfId="667"/>
    <cellStyle name="Percent %" xfId="668"/>
    <cellStyle name="Percent % Long Underline" xfId="669"/>
    <cellStyle name="Percent %_Worksheet in  US Financial Statements Ref. Workbook - Single Co" xfId="670"/>
    <cellStyle name="Percent (0)" xfId="671"/>
    <cellStyle name="Percent [2]" xfId="672"/>
    <cellStyle name="Percent [2] 2" xfId="673"/>
    <cellStyle name="Percent [2] 3" xfId="674"/>
    <cellStyle name="Percent [2] 4" xfId="675"/>
    <cellStyle name="Percent [2] 5" xfId="676"/>
    <cellStyle name="Percent [2] 6" xfId="677"/>
    <cellStyle name="Percent [2] 7" xfId="678"/>
    <cellStyle name="Percent [2] 8" xfId="679"/>
    <cellStyle name="Percent 0.0%" xfId="680"/>
    <cellStyle name="Percent 0.0% Long Underline" xfId="681"/>
    <cellStyle name="Percent 0.00%" xfId="682"/>
    <cellStyle name="Percent 0.00% Long Underline" xfId="683"/>
    <cellStyle name="Percent 0.000%" xfId="684"/>
    <cellStyle name="Percent 0.000% Long Underline" xfId="685"/>
    <cellStyle name="Percent 2" xfId="686"/>
    <cellStyle name="Percent 2 2" xfId="687"/>
    <cellStyle name="Percent 2 2 2" xfId="688"/>
    <cellStyle name="Percent 2 3" xfId="689"/>
    <cellStyle name="Percent 2 4" xfId="690"/>
    <cellStyle name="Percent 2 5" xfId="691"/>
    <cellStyle name="Percent 2 6" xfId="692"/>
    <cellStyle name="Percent 2 7" xfId="693"/>
    <cellStyle name="Percent 2 8" xfId="694"/>
    <cellStyle name="Percent 3" xfId="695"/>
    <cellStyle name="Percent 4" xfId="696"/>
    <cellStyle name="Percent 5" xfId="697"/>
    <cellStyle name="Percent 6" xfId="698"/>
    <cellStyle name="Percent 7" xfId="699"/>
    <cellStyle name="Percent 8" xfId="700"/>
    <cellStyle name="PERCENTAGE" xfId="701"/>
    <cellStyle name="pricing" xfId="702"/>
    <cellStyle name="PSChar" xfId="703"/>
    <cellStyle name="PSDec" xfId="704"/>
    <cellStyle name="PSDec 2" xfId="705"/>
    <cellStyle name="PSDec 3" xfId="706"/>
    <cellStyle name="PSDec 4" xfId="707"/>
    <cellStyle name="PSDec 5" xfId="708"/>
    <cellStyle name="PSDec 6" xfId="709"/>
    <cellStyle name="PSDec 7" xfId="710"/>
    <cellStyle name="PSDec 8" xfId="711"/>
    <cellStyle name="PSHeading" xfId="712"/>
    <cellStyle name="Reporting Bold" xfId="713"/>
    <cellStyle name="Reporting Bold 12" xfId="714"/>
    <cellStyle name="Reporting Bold 14" xfId="715"/>
    <cellStyle name="Reporting Normal" xfId="716"/>
    <cellStyle name="RevList" xfId="717"/>
    <cellStyle name="Sheet Title" xfId="718"/>
    <cellStyle name="Sledovan? hypertextov? odkaz" xfId="719"/>
    <cellStyle name="Style 1" xfId="720"/>
    <cellStyle name="Subtotal" xfId="721"/>
    <cellStyle name="TBI" xfId="722"/>
    <cellStyle name="Tickmark" xfId="723"/>
    <cellStyle name="Title" xfId="724"/>
    <cellStyle name="Title 2" xfId="725"/>
    <cellStyle name="Title 3" xfId="726"/>
    <cellStyle name="Total" xfId="727"/>
    <cellStyle name="Total 2" xfId="728"/>
    <cellStyle name="Total 3" xfId="729"/>
    <cellStyle name="Warning Text" xfId="730"/>
    <cellStyle name="Warning Text 2" xfId="731"/>
    <cellStyle name="Warning Text 3" xfId="732"/>
    <cellStyle name="Акцент1" xfId="733"/>
    <cellStyle name="Акцент2" xfId="734"/>
    <cellStyle name="Акцент3" xfId="735"/>
    <cellStyle name="Акцент4" xfId="736"/>
    <cellStyle name="Акцент5" xfId="737"/>
    <cellStyle name="Акцент6" xfId="738"/>
    <cellStyle name="Ввод " xfId="739"/>
    <cellStyle name="Вывод" xfId="740"/>
    <cellStyle name="Вычисление" xfId="741"/>
    <cellStyle name="Гиперссылка_5677.7 IAS 29 Fixed assets as at 01 01 01" xfId="742"/>
    <cellStyle name="Денежный [0]_01.12.2004" xfId="743"/>
    <cellStyle name="Денежный_01.12.2004" xfId="744"/>
    <cellStyle name="Заголовок 1" xfId="745"/>
    <cellStyle name="Заголовок 2" xfId="746"/>
    <cellStyle name="Заголовок 3" xfId="747"/>
    <cellStyle name="Заголовок 4" xfId="748"/>
    <cellStyle name="Звичайний_~0572556" xfId="749"/>
    <cellStyle name="Итог" xfId="750"/>
    <cellStyle name="Контрольная ячейка" xfId="751"/>
    <cellStyle name="Название" xfId="752"/>
    <cellStyle name="Нейтральный" xfId="753"/>
    <cellStyle name="Обычный 2" xfId="754"/>
    <cellStyle name="Обычный_~0034951" xfId="755"/>
    <cellStyle name="Открывавшаяся гиперссылка_5677.7 IAS 29 Fixed assets as at 01 01 01" xfId="756"/>
    <cellStyle name="Плохой" xfId="757"/>
    <cellStyle name="Пояснение" xfId="758"/>
    <cellStyle name="Примечание" xfId="759"/>
    <cellStyle name="Связанная ячейка" xfId="760"/>
    <cellStyle name="Стиль 1" xfId="761"/>
    <cellStyle name="Текст предупреждения" xfId="762"/>
    <cellStyle name="Тысячи [0]_dialog1" xfId="763"/>
    <cellStyle name="Тысячи_dialog1" xfId="764"/>
    <cellStyle name="Финансовый [0]_01.12.2004" xfId="765"/>
    <cellStyle name="Финансовый_01.12.2004" xfId="766"/>
    <cellStyle name="Фінансовий_tabl2005-1 kf" xfId="767"/>
    <cellStyle name="Хороший" xfId="768"/>
    <cellStyle name="הדגשה1" xfId="769"/>
    <cellStyle name="הדגשה2" xfId="770"/>
    <cellStyle name="הדגשה3" xfId="771"/>
    <cellStyle name="הדגשה4" xfId="772"/>
    <cellStyle name="הדגשה5" xfId="773"/>
    <cellStyle name="הדגשה6" xfId="774"/>
    <cellStyle name="הערה" xfId="775"/>
    <cellStyle name="חישוב" xfId="776"/>
    <cellStyle name="טוב" xfId="777"/>
    <cellStyle name="טקסט אזהרה" xfId="778"/>
    <cellStyle name="טקסט הסברי" xfId="779"/>
    <cellStyle name="כותרת" xfId="780"/>
    <cellStyle name="כותרת 1" xfId="781"/>
    <cellStyle name="כותרת 2" xfId="782"/>
    <cellStyle name="כותרת 3" xfId="783"/>
    <cellStyle name="כותרת 4" xfId="784"/>
    <cellStyle name="ניטראלי" xfId="785"/>
    <cellStyle name="סה&quot;כ" xfId="786"/>
    <cellStyle name="פלט" xfId="787"/>
    <cellStyle name="קלט" xfId="788"/>
    <cellStyle name="רע" xfId="789"/>
    <cellStyle name="תא מסומן" xfId="790"/>
    <cellStyle name="תא מקושר" xfId="7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ts\MANCHO\ZEDAMXEDVELOBA\2019\2019%20Y%209%20M\finansuriangarishgebisda1narti#1(PSPDazgveva30.09.2019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Mancho-pc\Documents\Documents\1MAIN\NBG\1AReporti\2019\2019%20Y%209%20M\finansuriangarishgebisda1narti#1(PSPDazgveva30.09.2019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L"/>
      <sheetName val="BS-IR &amp; RR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  <sheetName val="P&amp;C(NL) (2)"/>
    </sheetNames>
    <sheetDataSet>
      <sheetData sheetId="18">
        <row r="26">
          <cell r="E26">
            <v>256712.57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L"/>
      <sheetName val="BS-IR &amp; RR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58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2.00390625" style="124" customWidth="1"/>
    <col min="2" max="2" width="11.00390625" style="124" customWidth="1"/>
    <col min="3" max="3" width="5.140625" style="124" customWidth="1"/>
    <col min="4" max="4" width="73.7109375" style="124" customWidth="1"/>
    <col min="5" max="5" width="16.140625" style="124" customWidth="1"/>
    <col min="6" max="6" width="12.8515625" style="124" customWidth="1"/>
    <col min="7" max="16384" width="9.140625" style="124" customWidth="1"/>
  </cols>
  <sheetData>
    <row r="1" spans="2:5" s="217" customFormat="1" ht="15">
      <c r="B1" s="219" t="s">
        <v>242</v>
      </c>
      <c r="C1" s="219"/>
      <c r="D1" s="213"/>
      <c r="E1" s="218" t="s">
        <v>237</v>
      </c>
    </row>
    <row r="2" spans="2:5" s="217" customFormat="1" ht="15">
      <c r="B2" s="238" t="s">
        <v>243</v>
      </c>
      <c r="C2" s="238"/>
      <c r="D2" s="238"/>
      <c r="E2" s="238"/>
    </row>
    <row r="3" spans="2:3" ht="15">
      <c r="B3" s="125"/>
      <c r="C3" s="125"/>
    </row>
    <row r="4" spans="2:5" ht="18" customHeight="1">
      <c r="B4" s="126"/>
      <c r="C4" s="239" t="s">
        <v>84</v>
      </c>
      <c r="D4" s="240"/>
      <c r="E4" s="240"/>
    </row>
    <row r="5" ht="15.75" thickBot="1">
      <c r="E5" s="169" t="s">
        <v>85</v>
      </c>
    </row>
    <row r="6" spans="2:5" s="132" customFormat="1" ht="30.75" thickBot="1">
      <c r="B6" s="127" t="s">
        <v>86</v>
      </c>
      <c r="C6" s="128" t="s">
        <v>87</v>
      </c>
      <c r="D6" s="129"/>
      <c r="E6" s="130" t="s">
        <v>88</v>
      </c>
    </row>
    <row r="7" spans="3:5" s="132" customFormat="1" ht="6" customHeight="1">
      <c r="C7" s="133"/>
      <c r="D7" s="134"/>
      <c r="E7" s="135"/>
    </row>
    <row r="8" spans="3:5" s="136" customFormat="1" ht="15.75" thickBot="1">
      <c r="C8" s="241" t="s">
        <v>89</v>
      </c>
      <c r="D8" s="241"/>
      <c r="E8" s="241"/>
    </row>
    <row r="9" spans="2:6" s="141" customFormat="1" ht="15" customHeight="1">
      <c r="B9" s="137" t="s">
        <v>90</v>
      </c>
      <c r="C9" s="138">
        <v>1</v>
      </c>
      <c r="D9" s="139" t="s">
        <v>241</v>
      </c>
      <c r="E9" s="140">
        <v>2292352.5500000003</v>
      </c>
      <c r="F9" s="231"/>
    </row>
    <row r="10" spans="2:6" s="141" customFormat="1" ht="15" customHeight="1">
      <c r="B10" s="142" t="s">
        <v>91</v>
      </c>
      <c r="C10" s="143">
        <v>2</v>
      </c>
      <c r="D10" s="144" t="s">
        <v>92</v>
      </c>
      <c r="E10" s="145">
        <v>11529274.420000002</v>
      </c>
      <c r="F10" s="231"/>
    </row>
    <row r="11" spans="2:6" s="141" customFormat="1" ht="15" customHeight="1">
      <c r="B11" s="142" t="s">
        <v>93</v>
      </c>
      <c r="C11" s="143">
        <v>3</v>
      </c>
      <c r="D11" s="144" t="s">
        <v>94</v>
      </c>
      <c r="E11" s="145"/>
      <c r="F11" s="231"/>
    </row>
    <row r="12" spans="2:6" s="141" customFormat="1" ht="15" customHeight="1">
      <c r="B12" s="142" t="s">
        <v>95</v>
      </c>
      <c r="C12" s="143">
        <v>4</v>
      </c>
      <c r="D12" s="146" t="s">
        <v>96</v>
      </c>
      <c r="E12" s="145"/>
      <c r="F12" s="231"/>
    </row>
    <row r="13" spans="2:6" s="141" customFormat="1" ht="30">
      <c r="B13" s="142" t="s">
        <v>97</v>
      </c>
      <c r="C13" s="143">
        <v>5</v>
      </c>
      <c r="D13" s="147" t="s">
        <v>98</v>
      </c>
      <c r="E13" s="145"/>
      <c r="F13" s="231"/>
    </row>
    <row r="14" spans="2:6" s="141" customFormat="1" ht="15" customHeight="1">
      <c r="B14" s="142" t="s">
        <v>99</v>
      </c>
      <c r="C14" s="143">
        <v>6</v>
      </c>
      <c r="D14" s="146" t="s">
        <v>100</v>
      </c>
      <c r="E14" s="145">
        <v>6609725.2</v>
      </c>
      <c r="F14" s="231"/>
    </row>
    <row r="15" spans="2:6" s="141" customFormat="1" ht="15" customHeight="1">
      <c r="B15" s="142" t="s">
        <v>101</v>
      </c>
      <c r="C15" s="143">
        <v>7</v>
      </c>
      <c r="D15" s="144" t="s">
        <v>102</v>
      </c>
      <c r="E15" s="145">
        <v>2020885.52</v>
      </c>
      <c r="F15" s="231"/>
    </row>
    <row r="16" spans="2:6" s="141" customFormat="1" ht="15" customHeight="1">
      <c r="B16" s="142" t="s">
        <v>103</v>
      </c>
      <c r="C16" s="143">
        <v>8</v>
      </c>
      <c r="D16" s="146" t="s">
        <v>104</v>
      </c>
      <c r="E16" s="145">
        <v>700</v>
      </c>
      <c r="F16" s="231"/>
    </row>
    <row r="17" spans="2:6" s="141" customFormat="1" ht="15" customHeight="1">
      <c r="B17" s="142" t="s">
        <v>105</v>
      </c>
      <c r="C17" s="143">
        <v>9</v>
      </c>
      <c r="D17" s="144" t="s">
        <v>106</v>
      </c>
      <c r="E17" s="145"/>
      <c r="F17" s="231"/>
    </row>
    <row r="18" spans="2:6" s="141" customFormat="1" ht="15" customHeight="1">
      <c r="B18" s="142" t="s">
        <v>107</v>
      </c>
      <c r="C18" s="143">
        <v>10</v>
      </c>
      <c r="D18" s="144" t="s">
        <v>108</v>
      </c>
      <c r="E18" s="145"/>
      <c r="F18" s="231"/>
    </row>
    <row r="19" spans="2:6" s="141" customFormat="1" ht="15" customHeight="1">
      <c r="B19" s="142" t="s">
        <v>109</v>
      </c>
      <c r="C19" s="143">
        <v>11</v>
      </c>
      <c r="D19" s="144" t="s">
        <v>110</v>
      </c>
      <c r="E19" s="145">
        <v>149148.81</v>
      </c>
      <c r="F19" s="231"/>
    </row>
    <row r="20" spans="2:6" s="141" customFormat="1" ht="15" customHeight="1">
      <c r="B20" s="142" t="s">
        <v>111</v>
      </c>
      <c r="C20" s="143">
        <v>12</v>
      </c>
      <c r="D20" s="144" t="s">
        <v>112</v>
      </c>
      <c r="E20" s="145">
        <v>1080593.7558032398</v>
      </c>
      <c r="F20" s="231"/>
    </row>
    <row r="21" spans="2:6" s="141" customFormat="1" ht="15" customHeight="1">
      <c r="B21" s="142" t="s">
        <v>113</v>
      </c>
      <c r="C21" s="143">
        <v>13</v>
      </c>
      <c r="D21" s="144" t="s">
        <v>114</v>
      </c>
      <c r="E21" s="145">
        <v>1559.4299999999998</v>
      </c>
      <c r="F21" s="231"/>
    </row>
    <row r="22" spans="2:6" s="141" customFormat="1" ht="15" customHeight="1">
      <c r="B22" s="142" t="s">
        <v>115</v>
      </c>
      <c r="C22" s="143">
        <v>14</v>
      </c>
      <c r="D22" s="144" t="s">
        <v>116</v>
      </c>
      <c r="E22" s="145">
        <v>154154.69</v>
      </c>
      <c r="F22" s="231"/>
    </row>
    <row r="23" spans="2:6" s="141" customFormat="1" ht="15" customHeight="1">
      <c r="B23" s="142" t="s">
        <v>117</v>
      </c>
      <c r="C23" s="143">
        <v>15</v>
      </c>
      <c r="D23" s="144" t="s">
        <v>118</v>
      </c>
      <c r="E23" s="145">
        <v>0</v>
      </c>
      <c r="F23" s="231"/>
    </row>
    <row r="24" spans="2:6" s="141" customFormat="1" ht="15" customHeight="1">
      <c r="B24" s="142" t="s">
        <v>119</v>
      </c>
      <c r="C24" s="143">
        <v>16</v>
      </c>
      <c r="D24" s="144" t="s">
        <v>120</v>
      </c>
      <c r="E24" s="145">
        <v>9081.230000000001</v>
      </c>
      <c r="F24" s="231"/>
    </row>
    <row r="25" spans="2:6" s="141" customFormat="1" ht="15" customHeight="1">
      <c r="B25" s="142" t="s">
        <v>121</v>
      </c>
      <c r="C25" s="143">
        <v>17</v>
      </c>
      <c r="D25" s="144" t="s">
        <v>122</v>
      </c>
      <c r="E25" s="145">
        <v>0</v>
      </c>
      <c r="F25" s="231"/>
    </row>
    <row r="26" spans="2:6" s="141" customFormat="1" ht="15" customHeight="1">
      <c r="B26" s="142" t="s">
        <v>123</v>
      </c>
      <c r="C26" s="143">
        <v>18</v>
      </c>
      <c r="D26" s="148" t="s">
        <v>124</v>
      </c>
      <c r="E26" s="145">
        <v>515127.05000000005</v>
      </c>
      <c r="F26" s="231"/>
    </row>
    <row r="27" spans="2:6" s="152" customFormat="1" ht="15" customHeight="1" thickBot="1">
      <c r="B27" s="149" t="s">
        <v>125</v>
      </c>
      <c r="C27" s="150">
        <v>19</v>
      </c>
      <c r="D27" s="151" t="s">
        <v>126</v>
      </c>
      <c r="E27" s="222">
        <f>SUM(E9:E26)</f>
        <v>24362602.65580324</v>
      </c>
      <c r="F27" s="231"/>
    </row>
    <row r="28" spans="2:6" s="136" customFormat="1" ht="6" customHeight="1">
      <c r="B28" s="153"/>
      <c r="C28" s="154"/>
      <c r="D28" s="155"/>
      <c r="E28" s="156"/>
      <c r="F28" s="231"/>
    </row>
    <row r="29" spans="2:6" s="136" customFormat="1" ht="15.75" thickBot="1">
      <c r="B29" s="153"/>
      <c r="C29" s="241" t="s">
        <v>127</v>
      </c>
      <c r="D29" s="241"/>
      <c r="E29" s="241"/>
      <c r="F29" s="231"/>
    </row>
    <row r="30" spans="2:6" s="141" customFormat="1" ht="15" customHeight="1">
      <c r="B30" s="137" t="s">
        <v>128</v>
      </c>
      <c r="C30" s="138">
        <v>20</v>
      </c>
      <c r="D30" s="157" t="s">
        <v>129</v>
      </c>
      <c r="E30" s="230">
        <v>10053870.662036637</v>
      </c>
      <c r="F30" s="231"/>
    </row>
    <row r="31" spans="2:6" s="141" customFormat="1" ht="15" customHeight="1">
      <c r="B31" s="142" t="s">
        <v>130</v>
      </c>
      <c r="C31" s="143">
        <v>21</v>
      </c>
      <c r="D31" s="158" t="s">
        <v>131</v>
      </c>
      <c r="E31" s="225">
        <v>2960269.3599999994</v>
      </c>
      <c r="F31" s="231"/>
    </row>
    <row r="32" spans="2:6" s="141" customFormat="1" ht="15" customHeight="1">
      <c r="B32" s="142" t="s">
        <v>132</v>
      </c>
      <c r="C32" s="143">
        <v>22</v>
      </c>
      <c r="D32" s="146" t="s">
        <v>133</v>
      </c>
      <c r="E32" s="225"/>
      <c r="F32" s="231"/>
    </row>
    <row r="33" spans="2:6" s="141" customFormat="1" ht="15" customHeight="1">
      <c r="B33" s="142" t="s">
        <v>134</v>
      </c>
      <c r="C33" s="143">
        <v>23</v>
      </c>
      <c r="D33" s="158" t="s">
        <v>135</v>
      </c>
      <c r="E33" s="225">
        <v>0</v>
      </c>
      <c r="F33" s="231"/>
    </row>
    <row r="34" spans="2:6" s="141" customFormat="1" ht="15" customHeight="1">
      <c r="B34" s="142" t="s">
        <v>136</v>
      </c>
      <c r="C34" s="143">
        <v>24</v>
      </c>
      <c r="D34" s="158" t="s">
        <v>137</v>
      </c>
      <c r="E34" s="225">
        <v>0</v>
      </c>
      <c r="F34" s="231"/>
    </row>
    <row r="35" spans="2:6" s="141" customFormat="1" ht="15" customHeight="1">
      <c r="B35" s="142" t="s">
        <v>138</v>
      </c>
      <c r="C35" s="143">
        <v>25</v>
      </c>
      <c r="D35" s="158" t="s">
        <v>139</v>
      </c>
      <c r="E35" s="225">
        <v>0</v>
      </c>
      <c r="F35" s="231"/>
    </row>
    <row r="36" spans="2:6" s="141" customFormat="1" ht="15" customHeight="1">
      <c r="B36" s="142" t="s">
        <v>140</v>
      </c>
      <c r="C36" s="143">
        <v>26</v>
      </c>
      <c r="D36" s="158" t="s">
        <v>141</v>
      </c>
      <c r="E36" s="225">
        <v>8583.6</v>
      </c>
      <c r="F36" s="231"/>
    </row>
    <row r="37" spans="2:6" s="141" customFormat="1" ht="15" customHeight="1">
      <c r="B37" s="142" t="s">
        <v>142</v>
      </c>
      <c r="C37" s="143">
        <v>27</v>
      </c>
      <c r="D37" s="158" t="s">
        <v>143</v>
      </c>
      <c r="E37" s="225">
        <v>183259.17</v>
      </c>
      <c r="F37" s="231"/>
    </row>
    <row r="38" spans="2:6" s="141" customFormat="1" ht="15" customHeight="1">
      <c r="B38" s="142" t="s">
        <v>144</v>
      </c>
      <c r="C38" s="143">
        <v>28</v>
      </c>
      <c r="D38" s="158" t="s">
        <v>145</v>
      </c>
      <c r="E38" s="225"/>
      <c r="F38" s="231"/>
    </row>
    <row r="39" spans="2:6" s="141" customFormat="1" ht="15" customHeight="1">
      <c r="B39" s="142" t="s">
        <v>146</v>
      </c>
      <c r="C39" s="143">
        <v>29</v>
      </c>
      <c r="D39" s="158" t="s">
        <v>147</v>
      </c>
      <c r="E39" s="225">
        <v>446096.5729604719</v>
      </c>
      <c r="F39" s="231"/>
    </row>
    <row r="40" spans="2:6" s="152" customFormat="1" ht="15" customHeight="1" thickBot="1">
      <c r="B40" s="149" t="s">
        <v>148</v>
      </c>
      <c r="C40" s="150">
        <v>30</v>
      </c>
      <c r="D40" s="159" t="s">
        <v>149</v>
      </c>
      <c r="E40" s="222">
        <f>SUM(E30:E39)</f>
        <v>13652079.364997108</v>
      </c>
      <c r="F40" s="231"/>
    </row>
    <row r="41" spans="2:6" s="162" customFormat="1" ht="6" customHeight="1">
      <c r="B41" s="160"/>
      <c r="C41" s="161"/>
      <c r="D41" s="155"/>
      <c r="E41" s="156"/>
      <c r="F41" s="231"/>
    </row>
    <row r="42" spans="2:6" s="136" customFormat="1" ht="15.75" thickBot="1">
      <c r="B42" s="163"/>
      <c r="C42" s="241" t="s">
        <v>150</v>
      </c>
      <c r="D42" s="241"/>
      <c r="E42" s="241"/>
      <c r="F42" s="231"/>
    </row>
    <row r="43" spans="2:6" s="141" customFormat="1" ht="15" customHeight="1">
      <c r="B43" s="137" t="s">
        <v>151</v>
      </c>
      <c r="C43" s="138">
        <v>31</v>
      </c>
      <c r="D43" s="157" t="s">
        <v>152</v>
      </c>
      <c r="E43" s="140">
        <v>22450000</v>
      </c>
      <c r="F43" s="231"/>
    </row>
    <row r="44" spans="2:6" s="141" customFormat="1" ht="15" customHeight="1">
      <c r="B44" s="142" t="s">
        <v>153</v>
      </c>
      <c r="C44" s="143">
        <v>32</v>
      </c>
      <c r="D44" s="158" t="s">
        <v>154</v>
      </c>
      <c r="E44" s="145"/>
      <c r="F44" s="231"/>
    </row>
    <row r="45" spans="2:6" s="141" customFormat="1" ht="15" customHeight="1">
      <c r="B45" s="142" t="s">
        <v>155</v>
      </c>
      <c r="C45" s="143">
        <v>33</v>
      </c>
      <c r="D45" s="158" t="s">
        <v>156</v>
      </c>
      <c r="E45" s="145"/>
      <c r="F45" s="231"/>
    </row>
    <row r="46" spans="2:6" s="141" customFormat="1" ht="15" customHeight="1">
      <c r="B46" s="142" t="s">
        <v>157</v>
      </c>
      <c r="C46" s="143">
        <v>34</v>
      </c>
      <c r="D46" s="158" t="s">
        <v>158</v>
      </c>
      <c r="E46" s="145">
        <v>-12907132.123835867</v>
      </c>
      <c r="F46" s="231"/>
    </row>
    <row r="47" spans="2:6" s="141" customFormat="1" ht="15" customHeight="1">
      <c r="B47" s="142" t="s">
        <v>159</v>
      </c>
      <c r="C47" s="143">
        <v>35</v>
      </c>
      <c r="D47" s="158" t="s">
        <v>160</v>
      </c>
      <c r="E47" s="145">
        <v>1167655.414354048</v>
      </c>
      <c r="F47" s="231"/>
    </row>
    <row r="48" spans="2:6" s="141" customFormat="1" ht="15" customHeight="1">
      <c r="B48" s="142" t="s">
        <v>161</v>
      </c>
      <c r="C48" s="143">
        <v>36</v>
      </c>
      <c r="D48" s="158" t="s">
        <v>162</v>
      </c>
      <c r="E48" s="145"/>
      <c r="F48" s="231"/>
    </row>
    <row r="49" spans="2:6" s="152" customFormat="1" ht="15" customHeight="1">
      <c r="B49" s="142" t="s">
        <v>163</v>
      </c>
      <c r="C49" s="164">
        <v>37</v>
      </c>
      <c r="D49" s="165" t="s">
        <v>164</v>
      </c>
      <c r="E49" s="223">
        <f>SUM(E43+E44-E45+E46+E47+E48)</f>
        <v>10710523.290518181</v>
      </c>
      <c r="F49" s="231"/>
    </row>
    <row r="50" spans="2:6" s="152" customFormat="1" ht="15" customHeight="1" thickBot="1">
      <c r="B50" s="149" t="s">
        <v>165</v>
      </c>
      <c r="C50" s="166">
        <v>38</v>
      </c>
      <c r="D50" s="167" t="s">
        <v>166</v>
      </c>
      <c r="E50" s="224">
        <f>E40+E49</f>
        <v>24362602.65551529</v>
      </c>
      <c r="F50" s="231"/>
    </row>
    <row r="51" spans="5:6" s="168" customFormat="1" ht="15">
      <c r="E51" s="237"/>
      <c r="F51" s="231"/>
    </row>
    <row r="52" s="168" customFormat="1" ht="15">
      <c r="F52" s="231"/>
    </row>
    <row r="53" spans="3:6" ht="15">
      <c r="C53" s="242"/>
      <c r="D53" s="242"/>
      <c r="E53" s="242"/>
      <c r="F53" s="231"/>
    </row>
    <row r="54" spans="3:6" ht="15">
      <c r="C54" s="243"/>
      <c r="D54" s="243"/>
      <c r="E54" s="243"/>
      <c r="F54" s="231"/>
    </row>
    <row r="55" spans="3:6" ht="15">
      <c r="C55" s="242"/>
      <c r="D55" s="242"/>
      <c r="E55" s="242"/>
      <c r="F55" s="231"/>
    </row>
    <row r="56" spans="3:6" ht="15">
      <c r="C56" s="243"/>
      <c r="D56" s="243"/>
      <c r="E56" s="243"/>
      <c r="F56" s="231"/>
    </row>
    <row r="57" spans="3:6" ht="15" customHeight="1">
      <c r="C57" s="242"/>
      <c r="D57" s="242"/>
      <c r="E57" s="242"/>
      <c r="F57" s="231"/>
    </row>
    <row r="58" spans="3:5" ht="15">
      <c r="C58" s="243"/>
      <c r="D58" s="243"/>
      <c r="E58" s="243"/>
    </row>
  </sheetData>
  <sheetProtection/>
  <mergeCells count="11">
    <mergeCell ref="C56:E56"/>
    <mergeCell ref="B2:E2"/>
    <mergeCell ref="C4:E4"/>
    <mergeCell ref="C8:E8"/>
    <mergeCell ref="C57:E57"/>
    <mergeCell ref="C58:E58"/>
    <mergeCell ref="C29:E29"/>
    <mergeCell ref="C42:E42"/>
    <mergeCell ref="C53:E5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H72" sqref="H72"/>
    </sheetView>
  </sheetViews>
  <sheetFormatPr defaultColWidth="9.140625" defaultRowHeight="12.75"/>
  <cols>
    <col min="1" max="1" width="2.00390625" style="136" customWidth="1"/>
    <col min="2" max="2" width="11.00390625" style="136" customWidth="1"/>
    <col min="3" max="3" width="5.8515625" style="136" customWidth="1"/>
    <col min="4" max="4" width="81.7109375" style="136" customWidth="1"/>
    <col min="5" max="5" width="15.7109375" style="136" customWidth="1"/>
    <col min="6" max="16384" width="9.140625" style="136" customWidth="1"/>
  </cols>
  <sheetData>
    <row r="1" spans="2:5" ht="15" customHeight="1">
      <c r="B1" s="141" t="str">
        <f>'BS'!B1</f>
        <v>მზღვეველი: სს "პსპ დაზღვევა"</v>
      </c>
      <c r="C1" s="141"/>
      <c r="D1" s="170"/>
      <c r="E1" s="214" t="s">
        <v>238</v>
      </c>
    </row>
    <row r="2" spans="2:5" ht="15" customHeight="1">
      <c r="B2" s="244" t="s">
        <v>244</v>
      </c>
      <c r="C2" s="244"/>
      <c r="D2" s="244"/>
      <c r="E2" s="244"/>
    </row>
    <row r="3" ht="15" customHeight="1"/>
    <row r="4" spans="4:5" s="171" customFormat="1" ht="12.75" customHeight="1">
      <c r="D4" s="245" t="s">
        <v>167</v>
      </c>
      <c r="E4" s="245"/>
    </row>
    <row r="5" ht="15" customHeight="1" thickBot="1">
      <c r="E5" s="212" t="s">
        <v>85</v>
      </c>
    </row>
    <row r="6" spans="2:5" s="174" customFormat="1" ht="45" customHeight="1" thickBot="1">
      <c r="B6" s="127" t="s">
        <v>86</v>
      </c>
      <c r="C6" s="172" t="s">
        <v>87</v>
      </c>
      <c r="D6" s="173"/>
      <c r="E6" s="131" t="s">
        <v>88</v>
      </c>
    </row>
    <row r="7" spans="3:5" s="162" customFormat="1" ht="9" customHeight="1">
      <c r="C7" s="175"/>
      <c r="D7" s="175"/>
      <c r="E7" s="176"/>
    </row>
    <row r="8" spans="3:5" s="162" customFormat="1" ht="15" customHeight="1" thickBot="1">
      <c r="C8" s="246" t="s">
        <v>168</v>
      </c>
      <c r="D8" s="246"/>
      <c r="E8" s="246"/>
    </row>
    <row r="9" spans="2:6" ht="15" customHeight="1">
      <c r="B9" s="177" t="s">
        <v>90</v>
      </c>
      <c r="C9" s="178">
        <v>1</v>
      </c>
      <c r="D9" s="179" t="s">
        <v>169</v>
      </c>
      <c r="E9" s="180">
        <v>13497562.8419318</v>
      </c>
      <c r="F9" s="275"/>
    </row>
    <row r="10" spans="2:6" ht="15" customHeight="1">
      <c r="B10" s="181" t="s">
        <v>91</v>
      </c>
      <c r="C10" s="182">
        <v>2</v>
      </c>
      <c r="D10" s="183" t="s">
        <v>170</v>
      </c>
      <c r="E10" s="184">
        <v>1619377.218102854</v>
      </c>
      <c r="F10" s="275"/>
    </row>
    <row r="11" spans="2:6" ht="15" customHeight="1">
      <c r="B11" s="181" t="s">
        <v>93</v>
      </c>
      <c r="C11" s="182">
        <v>3</v>
      </c>
      <c r="D11" s="185" t="s">
        <v>171</v>
      </c>
      <c r="E11" s="184">
        <v>394658.1494622072</v>
      </c>
      <c r="F11" s="275"/>
    </row>
    <row r="12" spans="2:6" ht="15" customHeight="1">
      <c r="B12" s="181" t="s">
        <v>95</v>
      </c>
      <c r="C12" s="182">
        <v>4</v>
      </c>
      <c r="D12" s="186" t="s">
        <v>172</v>
      </c>
      <c r="E12" s="184">
        <v>280406.32196728623</v>
      </c>
      <c r="F12" s="275"/>
    </row>
    <row r="13" spans="2:6" s="141" customFormat="1" ht="15" customHeight="1">
      <c r="B13" s="181" t="s">
        <v>97</v>
      </c>
      <c r="C13" s="143">
        <v>5</v>
      </c>
      <c r="D13" s="144" t="s">
        <v>173</v>
      </c>
      <c r="E13" s="225">
        <f>E9-E10-E11+E12</f>
        <v>11763933.796334026</v>
      </c>
      <c r="F13" s="275"/>
    </row>
    <row r="14" spans="2:6" ht="15" customHeight="1">
      <c r="B14" s="181" t="s">
        <v>99</v>
      </c>
      <c r="C14" s="182">
        <v>6</v>
      </c>
      <c r="D14" s="183" t="s">
        <v>174</v>
      </c>
      <c r="E14" s="184">
        <v>11705325.636452992</v>
      </c>
      <c r="F14" s="275"/>
    </row>
    <row r="15" spans="2:6" ht="15" customHeight="1">
      <c r="B15" s="181" t="s">
        <v>101</v>
      </c>
      <c r="C15" s="182">
        <v>7</v>
      </c>
      <c r="D15" s="183" t="s">
        <v>175</v>
      </c>
      <c r="E15" s="184">
        <v>752740.6825</v>
      </c>
      <c r="F15" s="275"/>
    </row>
    <row r="16" spans="2:6" ht="15" customHeight="1">
      <c r="B16" s="181" t="s">
        <v>103</v>
      </c>
      <c r="C16" s="182">
        <v>8</v>
      </c>
      <c r="D16" s="185" t="s">
        <v>176</v>
      </c>
      <c r="E16" s="184">
        <v>-778993.5099999999</v>
      </c>
      <c r="F16" s="275"/>
    </row>
    <row r="17" spans="2:6" ht="15" customHeight="1">
      <c r="B17" s="181" t="s">
        <v>105</v>
      </c>
      <c r="C17" s="182">
        <v>9</v>
      </c>
      <c r="D17" s="185" t="s">
        <v>177</v>
      </c>
      <c r="E17" s="184">
        <v>287068.13</v>
      </c>
      <c r="F17" s="275"/>
    </row>
    <row r="18" spans="2:6" ht="15" customHeight="1">
      <c r="B18" s="181" t="s">
        <v>107</v>
      </c>
      <c r="C18" s="182">
        <v>10</v>
      </c>
      <c r="D18" s="185" t="s">
        <v>178</v>
      </c>
      <c r="E18" s="184">
        <v>56122.630000000005</v>
      </c>
      <c r="F18" s="275"/>
    </row>
    <row r="19" spans="2:6" s="141" customFormat="1" ht="15" customHeight="1">
      <c r="B19" s="181" t="s">
        <v>109</v>
      </c>
      <c r="C19" s="143">
        <v>11</v>
      </c>
      <c r="D19" s="144" t="s">
        <v>179</v>
      </c>
      <c r="E19" s="225">
        <f>E14-E15+E16-E17-E18</f>
        <v>9830400.68395299</v>
      </c>
      <c r="F19" s="275"/>
    </row>
    <row r="20" spans="2:6" s="141" customFormat="1" ht="15" customHeight="1">
      <c r="B20" s="181" t="s">
        <v>111</v>
      </c>
      <c r="C20" s="143">
        <v>12</v>
      </c>
      <c r="D20" s="144" t="s">
        <v>180</v>
      </c>
      <c r="E20" s="145"/>
      <c r="F20" s="275"/>
    </row>
    <row r="21" spans="2:6" s="141" customFormat="1" ht="15" customHeight="1">
      <c r="B21" s="181" t="s">
        <v>113</v>
      </c>
      <c r="C21" s="143">
        <v>13</v>
      </c>
      <c r="D21" s="144" t="s">
        <v>181</v>
      </c>
      <c r="E21" s="225">
        <f>'[1]IS-COM'!E26</f>
        <v>256712.57</v>
      </c>
      <c r="F21" s="275"/>
    </row>
    <row r="22" spans="2:6" s="141" customFormat="1" ht="15" customHeight="1" thickBot="1">
      <c r="B22" s="187" t="s">
        <v>115</v>
      </c>
      <c r="C22" s="188">
        <v>14</v>
      </c>
      <c r="D22" s="189" t="s">
        <v>182</v>
      </c>
      <c r="E22" s="190">
        <f>E13-E19-E20+E21</f>
        <v>2190245.6823810353</v>
      </c>
      <c r="F22" s="275"/>
    </row>
    <row r="23" spans="3:6" ht="9" customHeight="1">
      <c r="C23" s="154"/>
      <c r="D23" s="191"/>
      <c r="E23" s="156"/>
      <c r="F23" s="275"/>
    </row>
    <row r="24" spans="3:6" ht="15" customHeight="1" thickBot="1">
      <c r="C24" s="246" t="s">
        <v>183</v>
      </c>
      <c r="D24" s="246"/>
      <c r="E24" s="246"/>
      <c r="F24" s="275"/>
    </row>
    <row r="25" spans="2:6" ht="15" customHeight="1">
      <c r="B25" s="177" t="s">
        <v>117</v>
      </c>
      <c r="C25" s="178">
        <v>15</v>
      </c>
      <c r="D25" s="179" t="s">
        <v>169</v>
      </c>
      <c r="E25" s="180">
        <v>292314.9351999981</v>
      </c>
      <c r="F25" s="275"/>
    </row>
    <row r="26" spans="2:6" ht="15" customHeight="1">
      <c r="B26" s="181" t="s">
        <v>119</v>
      </c>
      <c r="C26" s="182">
        <v>16</v>
      </c>
      <c r="D26" s="183" t="s">
        <v>170</v>
      </c>
      <c r="E26" s="184">
        <v>0</v>
      </c>
      <c r="F26" s="275"/>
    </row>
    <row r="27" spans="2:6" ht="15" customHeight="1">
      <c r="B27" s="181" t="s">
        <v>121</v>
      </c>
      <c r="C27" s="182">
        <v>17</v>
      </c>
      <c r="D27" s="185" t="s">
        <v>171</v>
      </c>
      <c r="E27" s="184">
        <v>-42029.264600199414</v>
      </c>
      <c r="F27" s="275"/>
    </row>
    <row r="28" spans="2:6" ht="15" customHeight="1">
      <c r="B28" s="181" t="s">
        <v>123</v>
      </c>
      <c r="C28" s="182">
        <v>18</v>
      </c>
      <c r="D28" s="185" t="s">
        <v>172</v>
      </c>
      <c r="E28" s="184"/>
      <c r="F28" s="275"/>
    </row>
    <row r="29" spans="2:6" s="141" customFormat="1" ht="15" customHeight="1">
      <c r="B29" s="181" t="s">
        <v>125</v>
      </c>
      <c r="C29" s="143">
        <v>19</v>
      </c>
      <c r="D29" s="144" t="s">
        <v>184</v>
      </c>
      <c r="E29" s="225">
        <f>E25-E26-E27+E28</f>
        <v>334344.1998001975</v>
      </c>
      <c r="F29" s="275"/>
    </row>
    <row r="30" spans="2:6" ht="15" customHeight="1">
      <c r="B30" s="181" t="s">
        <v>128</v>
      </c>
      <c r="C30" s="182">
        <v>20</v>
      </c>
      <c r="D30" s="183" t="s">
        <v>174</v>
      </c>
      <c r="E30" s="184">
        <v>96999.9</v>
      </c>
      <c r="F30" s="275"/>
    </row>
    <row r="31" spans="2:6" ht="15" customHeight="1">
      <c r="B31" s="181" t="s">
        <v>130</v>
      </c>
      <c r="C31" s="182">
        <v>21</v>
      </c>
      <c r="D31" s="183" t="s">
        <v>185</v>
      </c>
      <c r="E31" s="184">
        <v>0</v>
      </c>
      <c r="F31" s="275"/>
    </row>
    <row r="32" spans="2:6" ht="15" customHeight="1">
      <c r="B32" s="181" t="s">
        <v>132</v>
      </c>
      <c r="C32" s="182">
        <v>22</v>
      </c>
      <c r="D32" s="185" t="s">
        <v>176</v>
      </c>
      <c r="E32" s="184">
        <v>-20999.900000000023</v>
      </c>
      <c r="F32" s="275"/>
    </row>
    <row r="33" spans="2:6" ht="15" customHeight="1">
      <c r="B33" s="181" t="s">
        <v>134</v>
      </c>
      <c r="C33" s="182">
        <v>23</v>
      </c>
      <c r="D33" s="185" t="s">
        <v>177</v>
      </c>
      <c r="E33" s="184"/>
      <c r="F33" s="275"/>
    </row>
    <row r="34" spans="2:6" ht="15" customHeight="1">
      <c r="B34" s="181" t="s">
        <v>136</v>
      </c>
      <c r="C34" s="182">
        <v>24</v>
      </c>
      <c r="D34" s="185" t="s">
        <v>186</v>
      </c>
      <c r="E34" s="184"/>
      <c r="F34" s="275"/>
    </row>
    <row r="35" spans="2:6" s="141" customFormat="1" ht="15" customHeight="1">
      <c r="B35" s="181" t="s">
        <v>138</v>
      </c>
      <c r="C35" s="143">
        <v>25</v>
      </c>
      <c r="D35" s="144" t="s">
        <v>187</v>
      </c>
      <c r="E35" s="225">
        <f>E30-E31+E32-E33-E34</f>
        <v>75999.99999999997</v>
      </c>
      <c r="F35" s="275"/>
    </row>
    <row r="36" spans="2:6" ht="15" customHeight="1">
      <c r="B36" s="181" t="s">
        <v>140</v>
      </c>
      <c r="C36" s="182">
        <v>26</v>
      </c>
      <c r="D36" s="183" t="s">
        <v>188</v>
      </c>
      <c r="E36" s="184"/>
      <c r="F36" s="275"/>
    </row>
    <row r="37" spans="2:6" ht="15" customHeight="1">
      <c r="B37" s="181" t="s">
        <v>142</v>
      </c>
      <c r="C37" s="182">
        <v>27</v>
      </c>
      <c r="D37" s="185" t="s">
        <v>189</v>
      </c>
      <c r="E37" s="184"/>
      <c r="F37" s="275"/>
    </row>
    <row r="38" spans="2:6" s="141" customFormat="1" ht="15" customHeight="1">
      <c r="B38" s="181" t="s">
        <v>144</v>
      </c>
      <c r="C38" s="143">
        <v>28</v>
      </c>
      <c r="D38" s="144" t="s">
        <v>190</v>
      </c>
      <c r="E38" s="145"/>
      <c r="F38" s="275"/>
    </row>
    <row r="39" spans="2:6" s="141" customFormat="1" ht="15" customHeight="1">
      <c r="B39" s="181" t="s">
        <v>146</v>
      </c>
      <c r="C39" s="143">
        <v>29</v>
      </c>
      <c r="D39" s="144" t="s">
        <v>191</v>
      </c>
      <c r="E39" s="145"/>
      <c r="F39" s="275"/>
    </row>
    <row r="40" spans="2:6" s="141" customFormat="1" ht="15" customHeight="1">
      <c r="B40" s="181" t="s">
        <v>148</v>
      </c>
      <c r="C40" s="143">
        <v>30</v>
      </c>
      <c r="D40" s="144" t="s">
        <v>181</v>
      </c>
      <c r="E40" s="145">
        <v>-3628.2999999999997</v>
      </c>
      <c r="F40" s="275"/>
    </row>
    <row r="41" spans="2:6" s="141" customFormat="1" ht="15" customHeight="1" thickBot="1">
      <c r="B41" s="187" t="s">
        <v>151</v>
      </c>
      <c r="C41" s="188">
        <v>31</v>
      </c>
      <c r="D41" s="189" t="s">
        <v>192</v>
      </c>
      <c r="E41" s="190">
        <f>E29-E35+E38-E39+E40</f>
        <v>254715.89980019754</v>
      </c>
      <c r="F41" s="275"/>
    </row>
    <row r="42" spans="3:6" s="175" customFormat="1" ht="9" customHeight="1" thickBot="1">
      <c r="C42" s="154"/>
      <c r="D42" s="192"/>
      <c r="E42" s="193"/>
      <c r="F42" s="275"/>
    </row>
    <row r="43" spans="2:6" s="141" customFormat="1" ht="15" customHeight="1" thickBot="1">
      <c r="B43" s="194" t="s">
        <v>153</v>
      </c>
      <c r="C43" s="195">
        <v>32</v>
      </c>
      <c r="D43" s="196" t="s">
        <v>193</v>
      </c>
      <c r="E43" s="197">
        <f>E22+E41</f>
        <v>2444961.582181233</v>
      </c>
      <c r="F43" s="275"/>
    </row>
    <row r="44" spans="3:6" ht="9" customHeight="1">
      <c r="C44" s="154"/>
      <c r="D44" s="192"/>
      <c r="E44" s="156"/>
      <c r="F44" s="275"/>
    </row>
    <row r="45" spans="3:6" ht="15" customHeight="1" thickBot="1">
      <c r="C45" s="154"/>
      <c r="D45" s="246" t="s">
        <v>194</v>
      </c>
      <c r="E45" s="246"/>
      <c r="F45" s="275"/>
    </row>
    <row r="46" spans="2:6" ht="15" customHeight="1">
      <c r="B46" s="177" t="s">
        <v>155</v>
      </c>
      <c r="C46" s="178">
        <v>33</v>
      </c>
      <c r="D46" s="198" t="s">
        <v>195</v>
      </c>
      <c r="E46" s="180">
        <v>0</v>
      </c>
      <c r="F46" s="275"/>
    </row>
    <row r="47" spans="2:6" ht="15" customHeight="1">
      <c r="B47" s="181" t="s">
        <v>157</v>
      </c>
      <c r="C47" s="182">
        <v>34</v>
      </c>
      <c r="D47" s="183" t="s">
        <v>196</v>
      </c>
      <c r="E47" s="184">
        <v>0</v>
      </c>
      <c r="F47" s="275"/>
    </row>
    <row r="48" spans="2:6" ht="15" customHeight="1">
      <c r="B48" s="199" t="s">
        <v>159</v>
      </c>
      <c r="C48" s="182">
        <v>35</v>
      </c>
      <c r="D48" s="183" t="s">
        <v>197</v>
      </c>
      <c r="E48" s="184">
        <v>0</v>
      </c>
      <c r="F48" s="275"/>
    </row>
    <row r="49" spans="2:6" s="141" customFormat="1" ht="15" customHeight="1" thickBot="1">
      <c r="B49" s="187" t="s">
        <v>161</v>
      </c>
      <c r="C49" s="188">
        <v>36</v>
      </c>
      <c r="D49" s="189" t="s">
        <v>198</v>
      </c>
      <c r="E49" s="190">
        <f>E46-E47-E48</f>
        <v>0</v>
      </c>
      <c r="F49" s="275"/>
    </row>
    <row r="50" spans="3:6" ht="8.25" customHeight="1">
      <c r="C50" s="154"/>
      <c r="D50" s="191"/>
      <c r="E50" s="156"/>
      <c r="F50" s="275"/>
    </row>
    <row r="51" spans="3:6" ht="15" customHeight="1" thickBot="1">
      <c r="C51" s="246" t="s">
        <v>199</v>
      </c>
      <c r="D51" s="246"/>
      <c r="E51" s="246"/>
      <c r="F51" s="275"/>
    </row>
    <row r="52" spans="2:6" ht="15" customHeight="1">
      <c r="B52" s="177" t="s">
        <v>163</v>
      </c>
      <c r="C52" s="178">
        <v>37</v>
      </c>
      <c r="D52" s="179" t="s">
        <v>200</v>
      </c>
      <c r="E52" s="180">
        <v>599818.77</v>
      </c>
      <c r="F52" s="275"/>
    </row>
    <row r="53" spans="2:6" ht="15" customHeight="1">
      <c r="B53" s="181" t="s">
        <v>165</v>
      </c>
      <c r="C53" s="182">
        <v>38</v>
      </c>
      <c r="D53" s="185" t="s">
        <v>201</v>
      </c>
      <c r="E53" s="184">
        <v>0</v>
      </c>
      <c r="F53" s="275"/>
    </row>
    <row r="54" spans="2:6" ht="15" customHeight="1">
      <c r="B54" s="181" t="s">
        <v>202</v>
      </c>
      <c r="C54" s="182">
        <v>39</v>
      </c>
      <c r="D54" s="185" t="s">
        <v>203</v>
      </c>
      <c r="E54" s="184">
        <v>0</v>
      </c>
      <c r="F54" s="275"/>
    </row>
    <row r="55" spans="2:6" ht="15" customHeight="1">
      <c r="B55" s="181" t="s">
        <v>204</v>
      </c>
      <c r="C55" s="182">
        <v>40</v>
      </c>
      <c r="D55" s="185" t="s">
        <v>205</v>
      </c>
      <c r="E55" s="184">
        <v>0</v>
      </c>
      <c r="F55" s="275"/>
    </row>
    <row r="56" spans="2:6" ht="15" customHeight="1">
      <c r="B56" s="181" t="s">
        <v>206</v>
      </c>
      <c r="C56" s="182">
        <v>41</v>
      </c>
      <c r="D56" s="185" t="s">
        <v>108</v>
      </c>
      <c r="E56" s="184">
        <v>0</v>
      </c>
      <c r="F56" s="275"/>
    </row>
    <row r="57" spans="2:6" ht="15" customHeight="1">
      <c r="B57" s="181" t="s">
        <v>207</v>
      </c>
      <c r="C57" s="182">
        <v>42</v>
      </c>
      <c r="D57" s="185" t="s">
        <v>110</v>
      </c>
      <c r="E57" s="184">
        <v>88873.82</v>
      </c>
      <c r="F57" s="275"/>
    </row>
    <row r="58" spans="2:6" ht="15" customHeight="1">
      <c r="B58" s="181" t="s">
        <v>208</v>
      </c>
      <c r="C58" s="182">
        <v>43</v>
      </c>
      <c r="D58" s="185" t="s">
        <v>118</v>
      </c>
      <c r="E58" s="184"/>
      <c r="F58" s="275"/>
    </row>
    <row r="59" spans="2:6" ht="15" customHeight="1">
      <c r="B59" s="181" t="s">
        <v>209</v>
      </c>
      <c r="C59" s="182">
        <v>44</v>
      </c>
      <c r="D59" s="185" t="s">
        <v>210</v>
      </c>
      <c r="E59" s="184"/>
      <c r="F59" s="275"/>
    </row>
    <row r="60" spans="2:6" ht="15" customHeight="1">
      <c r="B60" s="181" t="s">
        <v>211</v>
      </c>
      <c r="C60" s="182">
        <v>45</v>
      </c>
      <c r="D60" s="185" t="s">
        <v>212</v>
      </c>
      <c r="E60" s="184"/>
      <c r="F60" s="275"/>
    </row>
    <row r="61" spans="2:6" s="191" customFormat="1" ht="15" customHeight="1" thickBot="1">
      <c r="B61" s="187" t="s">
        <v>213</v>
      </c>
      <c r="C61" s="200">
        <v>46</v>
      </c>
      <c r="D61" s="201" t="s">
        <v>214</v>
      </c>
      <c r="E61" s="190">
        <f>SUM(E52:E60)</f>
        <v>688692.5900000001</v>
      </c>
      <c r="F61" s="275"/>
    </row>
    <row r="62" spans="3:6" s="191" customFormat="1" ht="9" customHeight="1">
      <c r="C62" s="154"/>
      <c r="E62" s="193"/>
      <c r="F62" s="275"/>
    </row>
    <row r="63" spans="3:6" s="191" customFormat="1" ht="15" customHeight="1" thickBot="1">
      <c r="C63" s="247" t="s">
        <v>215</v>
      </c>
      <c r="D63" s="247"/>
      <c r="E63" s="247"/>
      <c r="F63" s="275"/>
    </row>
    <row r="64" spans="2:6" ht="15" customHeight="1">
      <c r="B64" s="177" t="s">
        <v>216</v>
      </c>
      <c r="C64" s="178">
        <v>47</v>
      </c>
      <c r="D64" s="202" t="s">
        <v>217</v>
      </c>
      <c r="E64" s="180">
        <v>1122475.97</v>
      </c>
      <c r="F64" s="275"/>
    </row>
    <row r="65" spans="2:6" ht="15" customHeight="1">
      <c r="B65" s="181" t="s">
        <v>218</v>
      </c>
      <c r="C65" s="182">
        <v>48</v>
      </c>
      <c r="D65" s="203" t="s">
        <v>219</v>
      </c>
      <c r="E65" s="184">
        <v>575718.98</v>
      </c>
      <c r="F65" s="275"/>
    </row>
    <row r="66" spans="2:6" ht="15" customHeight="1">
      <c r="B66" s="181" t="s">
        <v>220</v>
      </c>
      <c r="C66" s="182">
        <v>49</v>
      </c>
      <c r="D66" s="203" t="s">
        <v>221</v>
      </c>
      <c r="E66" s="184">
        <v>1254.47</v>
      </c>
      <c r="F66" s="275"/>
    </row>
    <row r="67" spans="2:6" ht="15" customHeight="1">
      <c r="B67" s="181" t="s">
        <v>222</v>
      </c>
      <c r="C67" s="182">
        <v>50</v>
      </c>
      <c r="D67" s="203" t="s">
        <v>223</v>
      </c>
      <c r="E67" s="184">
        <v>44805.62</v>
      </c>
      <c r="F67" s="275"/>
    </row>
    <row r="68" spans="2:6" ht="15" customHeight="1">
      <c r="B68" s="181" t="s">
        <v>224</v>
      </c>
      <c r="C68" s="182">
        <v>51</v>
      </c>
      <c r="D68" s="203" t="s">
        <v>225</v>
      </c>
      <c r="E68" s="184">
        <v>0</v>
      </c>
      <c r="F68" s="275"/>
    </row>
    <row r="69" spans="2:6" ht="15" customHeight="1">
      <c r="B69" s="181" t="s">
        <v>226</v>
      </c>
      <c r="C69" s="182">
        <v>52</v>
      </c>
      <c r="D69" s="203" t="s">
        <v>227</v>
      </c>
      <c r="E69" s="184"/>
      <c r="F69" s="275"/>
    </row>
    <row r="70" spans="2:6" ht="15" customHeight="1" thickBot="1">
      <c r="B70" s="204" t="s">
        <v>228</v>
      </c>
      <c r="C70" s="205">
        <v>53</v>
      </c>
      <c r="D70" s="206" t="s">
        <v>229</v>
      </c>
      <c r="E70" s="207">
        <v>-15686.879999999946</v>
      </c>
      <c r="F70" s="275"/>
    </row>
    <row r="71" spans="3:6" s="162" customFormat="1" ht="9" customHeight="1" thickBot="1">
      <c r="C71" s="161"/>
      <c r="D71" s="208"/>
      <c r="E71" s="209"/>
      <c r="F71" s="275"/>
    </row>
    <row r="72" spans="2:6" s="141" customFormat="1" ht="15" customHeight="1">
      <c r="B72" s="177" t="s">
        <v>230</v>
      </c>
      <c r="C72" s="138">
        <v>54</v>
      </c>
      <c r="D72" s="139" t="s">
        <v>231</v>
      </c>
      <c r="E72" s="140">
        <f>E43+E49+E61-E64-E65-E66-E67-E68-E69+E70</f>
        <v>1373712.252181233</v>
      </c>
      <c r="F72" s="275"/>
    </row>
    <row r="73" spans="2:6" s="141" customFormat="1" ht="15" customHeight="1">
      <c r="B73" s="181" t="s">
        <v>232</v>
      </c>
      <c r="C73" s="143">
        <v>55</v>
      </c>
      <c r="D73" s="210" t="s">
        <v>233</v>
      </c>
      <c r="E73" s="145">
        <f>E72*0.15</f>
        <v>206056.83782718494</v>
      </c>
      <c r="F73" s="275"/>
    </row>
    <row r="74" spans="2:6" s="141" customFormat="1" ht="15" customHeight="1" thickBot="1">
      <c r="B74" s="187" t="s">
        <v>234</v>
      </c>
      <c r="C74" s="188">
        <v>56</v>
      </c>
      <c r="D74" s="189" t="s">
        <v>235</v>
      </c>
      <c r="E74" s="190">
        <f>E72-E73</f>
        <v>1167655.414354048</v>
      </c>
      <c r="F74" s="275"/>
    </row>
    <row r="75" spans="4:6" ht="15">
      <c r="D75" s="211"/>
      <c r="F75" s="275"/>
    </row>
    <row r="76" spans="3:6" ht="15">
      <c r="C76" s="242"/>
      <c r="D76" s="242"/>
      <c r="E76" s="242"/>
      <c r="F76" s="275"/>
    </row>
    <row r="77" spans="3:6" ht="15">
      <c r="C77" s="243"/>
      <c r="D77" s="243"/>
      <c r="E77" s="243"/>
      <c r="F77" s="275"/>
    </row>
    <row r="78" spans="3:6" ht="15">
      <c r="C78" s="242"/>
      <c r="D78" s="242"/>
      <c r="E78" s="242"/>
      <c r="F78" s="275"/>
    </row>
    <row r="79" spans="3:6" ht="15">
      <c r="C79" s="243"/>
      <c r="D79" s="243"/>
      <c r="E79" s="243"/>
      <c r="F79" s="275"/>
    </row>
    <row r="80" spans="3:6" ht="15">
      <c r="C80" s="242"/>
      <c r="D80" s="242"/>
      <c r="E80" s="242"/>
      <c r="F80" s="275"/>
    </row>
    <row r="81" spans="3:5" ht="15">
      <c r="C81" s="243"/>
      <c r="D81" s="243"/>
      <c r="E81" s="243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BK56"/>
  <sheetViews>
    <sheetView zoomScale="82" zoomScaleNormal="82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Z15" sqref="Z15"/>
    </sheetView>
  </sheetViews>
  <sheetFormatPr defaultColWidth="8.8515625" defaultRowHeight="12.75"/>
  <cols>
    <col min="1" max="1" width="5.8515625" style="5" customWidth="1"/>
    <col min="2" max="2" width="49.57421875" style="5" customWidth="1"/>
    <col min="3" max="3" width="8.00390625" style="5" bestFit="1" customWidth="1"/>
    <col min="4" max="4" width="10.57421875" style="5" customWidth="1"/>
    <col min="5" max="6" width="9.00390625" style="5" bestFit="1" customWidth="1"/>
    <col min="7" max="7" width="13.57421875" style="227" bestFit="1" customWidth="1"/>
    <col min="8" max="8" width="24.28125" style="5" bestFit="1" customWidth="1"/>
    <col min="9" max="9" width="13.28125" style="5" customWidth="1"/>
    <col min="10" max="10" width="11.7109375" style="5" customWidth="1"/>
    <col min="11" max="11" width="10.28125" style="5" bestFit="1" customWidth="1"/>
    <col min="12" max="12" width="10.7109375" style="5" customWidth="1"/>
    <col min="13" max="13" width="11.28125" style="5" bestFit="1" customWidth="1"/>
    <col min="14" max="14" width="16.00390625" style="5" customWidth="1"/>
    <col min="15" max="15" width="12.28125" style="5" bestFit="1" customWidth="1"/>
    <col min="16" max="16" width="12.140625" style="5" customWidth="1"/>
    <col min="17" max="17" width="14.00390625" style="5" customWidth="1"/>
    <col min="18" max="18" width="10.57421875" style="5" bestFit="1" customWidth="1"/>
    <col min="19" max="19" width="9.00390625" style="5" bestFit="1" customWidth="1"/>
    <col min="20" max="20" width="11.28125" style="5" bestFit="1" customWidth="1"/>
    <col min="21" max="21" width="11.00390625" style="5" bestFit="1" customWidth="1"/>
    <col min="22" max="22" width="10.57421875" style="5" bestFit="1" customWidth="1"/>
    <col min="23" max="23" width="9.00390625" style="5" bestFit="1" customWidth="1"/>
    <col min="24" max="25" width="11.28125" style="5" bestFit="1" customWidth="1"/>
    <col min="26" max="27" width="15.7109375" style="5" customWidth="1"/>
    <col min="28" max="28" width="3.00390625" style="5" customWidth="1"/>
    <col min="29" max="32" width="8.28125" style="5" bestFit="1" customWidth="1"/>
    <col min="33" max="34" width="10.7109375" style="5" bestFit="1" customWidth="1"/>
    <col min="35" max="36" width="10.7109375" style="5" customWidth="1"/>
    <col min="37" max="38" width="19.140625" style="5" customWidth="1"/>
    <col min="39" max="43" width="9.140625" style="5" customWidth="1"/>
    <col min="44" max="44" width="11.421875" style="5" customWidth="1"/>
    <col min="45" max="45" width="10.57421875" style="5" customWidth="1"/>
    <col min="46" max="46" width="10.7109375" style="5" customWidth="1"/>
    <col min="47" max="47" width="11.57421875" style="5" customWidth="1"/>
    <col min="48" max="48" width="9.140625" style="5" customWidth="1"/>
    <col min="49" max="49" width="10.7109375" style="5" customWidth="1"/>
    <col min="50" max="50" width="12.57421875" style="5" customWidth="1"/>
    <col min="51" max="51" width="11.00390625" style="5" customWidth="1"/>
    <col min="52" max="52" width="9.140625" style="5" customWidth="1"/>
    <col min="53" max="58" width="11.57421875" style="5" customWidth="1"/>
    <col min="59" max="59" width="12.8515625" style="5" customWidth="1"/>
    <col min="60" max="60" width="10.57421875" style="5" customWidth="1"/>
    <col min="61" max="16384" width="8.8515625" style="5" customWidth="1"/>
  </cols>
  <sheetData>
    <row r="1" spans="1:8" ht="15">
      <c r="A1" s="267" t="s">
        <v>236</v>
      </c>
      <c r="B1" s="267"/>
      <c r="C1" s="123"/>
      <c r="D1" s="123"/>
      <c r="E1" s="123"/>
      <c r="F1" s="123"/>
      <c r="G1" s="123"/>
      <c r="H1" s="123"/>
    </row>
    <row r="2" spans="1:8" ht="15">
      <c r="A2" s="215" t="s">
        <v>240</v>
      </c>
      <c r="C2" s="123"/>
      <c r="D2" s="123"/>
      <c r="E2" s="123"/>
      <c r="F2" s="123"/>
      <c r="G2" s="123"/>
      <c r="H2" s="123"/>
    </row>
    <row r="3" spans="1:14" ht="15">
      <c r="A3" s="216" t="str">
        <f>'BS'!B1</f>
        <v>მზღვეველი: სს "პსპ დაზღვევა"</v>
      </c>
      <c r="C3" s="123"/>
      <c r="D3" s="123"/>
      <c r="E3" s="123"/>
      <c r="F3" s="123"/>
      <c r="G3" s="123"/>
      <c r="H3" s="123"/>
      <c r="M3" s="226"/>
      <c r="N3" s="226"/>
    </row>
    <row r="4" spans="1:8" ht="15">
      <c r="A4" s="216" t="s">
        <v>245</v>
      </c>
      <c r="C4" s="123"/>
      <c r="D4" s="123"/>
      <c r="E4" s="123"/>
      <c r="F4" s="123"/>
      <c r="G4" s="123"/>
      <c r="H4" s="123"/>
    </row>
    <row r="5" spans="1:8" ht="15">
      <c r="A5" s="123"/>
      <c r="B5" s="123"/>
      <c r="C5" s="123"/>
      <c r="D5" s="123"/>
      <c r="E5" s="123"/>
      <c r="F5" s="123"/>
      <c r="G5" s="123"/>
      <c r="H5" s="123"/>
    </row>
    <row r="6" spans="1:38" ht="15" customHeight="1">
      <c r="A6" s="123"/>
      <c r="B6" s="123"/>
      <c r="C6" s="259" t="s">
        <v>82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C6" s="261" t="s">
        <v>83</v>
      </c>
      <c r="AD6" s="261"/>
      <c r="AE6" s="261"/>
      <c r="AF6" s="261"/>
      <c r="AG6" s="261"/>
      <c r="AH6" s="261"/>
      <c r="AI6" s="261"/>
      <c r="AJ6" s="261"/>
      <c r="AK6" s="261"/>
      <c r="AL6" s="261"/>
    </row>
    <row r="7" spans="1:38" ht="39.75" customHeight="1" thickBot="1">
      <c r="A7" s="123"/>
      <c r="B7" s="123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C7" s="262"/>
      <c r="AD7" s="262"/>
      <c r="AE7" s="262"/>
      <c r="AF7" s="262"/>
      <c r="AG7" s="262"/>
      <c r="AH7" s="262"/>
      <c r="AI7" s="262"/>
      <c r="AJ7" s="262"/>
      <c r="AK7" s="262"/>
      <c r="AL7" s="262"/>
    </row>
    <row r="8" spans="1:38" s="1" customFormat="1" ht="42.75" customHeight="1">
      <c r="A8" s="268" t="s">
        <v>23</v>
      </c>
      <c r="B8" s="263" t="s">
        <v>70</v>
      </c>
      <c r="C8" s="274" t="s">
        <v>22</v>
      </c>
      <c r="D8" s="252"/>
      <c r="E8" s="252"/>
      <c r="F8" s="252"/>
      <c r="G8" s="252"/>
      <c r="H8" s="264" t="s">
        <v>239</v>
      </c>
      <c r="I8" s="252" t="s">
        <v>71</v>
      </c>
      <c r="J8" s="252"/>
      <c r="K8" s="252" t="s">
        <v>72</v>
      </c>
      <c r="L8" s="252"/>
      <c r="M8" s="252"/>
      <c r="N8" s="252"/>
      <c r="O8" s="252"/>
      <c r="P8" s="252" t="s">
        <v>73</v>
      </c>
      <c r="Q8" s="252"/>
      <c r="R8" s="252" t="s">
        <v>74</v>
      </c>
      <c r="S8" s="252"/>
      <c r="T8" s="252"/>
      <c r="U8" s="252"/>
      <c r="V8" s="252"/>
      <c r="W8" s="252"/>
      <c r="X8" s="252"/>
      <c r="Y8" s="252"/>
      <c r="Z8" s="252" t="s">
        <v>77</v>
      </c>
      <c r="AA8" s="263"/>
      <c r="AC8" s="251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63"/>
    </row>
    <row r="9" spans="1:38" s="1" customFormat="1" ht="38.25">
      <c r="A9" s="269"/>
      <c r="B9" s="271"/>
      <c r="C9" s="273" t="s">
        <v>15</v>
      </c>
      <c r="D9" s="250"/>
      <c r="E9" s="250"/>
      <c r="F9" s="250"/>
      <c r="G9" s="12" t="s">
        <v>16</v>
      </c>
      <c r="H9" s="265"/>
      <c r="I9" s="248" t="s">
        <v>0</v>
      </c>
      <c r="J9" s="248" t="s">
        <v>1</v>
      </c>
      <c r="K9" s="250" t="s">
        <v>0</v>
      </c>
      <c r="L9" s="250"/>
      <c r="M9" s="250"/>
      <c r="N9" s="250"/>
      <c r="O9" s="12" t="s">
        <v>1</v>
      </c>
      <c r="P9" s="248" t="s">
        <v>80</v>
      </c>
      <c r="Q9" s="248" t="s">
        <v>81</v>
      </c>
      <c r="R9" s="250" t="s">
        <v>75</v>
      </c>
      <c r="S9" s="250"/>
      <c r="T9" s="250"/>
      <c r="U9" s="250"/>
      <c r="V9" s="250" t="s">
        <v>76</v>
      </c>
      <c r="W9" s="250"/>
      <c r="X9" s="250"/>
      <c r="Y9" s="250"/>
      <c r="Z9" s="248" t="s">
        <v>17</v>
      </c>
      <c r="AA9" s="255" t="s">
        <v>18</v>
      </c>
      <c r="AC9" s="25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55" t="s">
        <v>18</v>
      </c>
    </row>
    <row r="10" spans="1:38" s="1" customFormat="1" ht="75.75" thickBot="1">
      <c r="A10" s="270"/>
      <c r="B10" s="272"/>
      <c r="C10" s="73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6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56"/>
      <c r="AC10" s="254"/>
      <c r="AD10" s="249"/>
      <c r="AE10" s="249"/>
      <c r="AF10" s="249"/>
      <c r="AG10" s="249"/>
      <c r="AH10" s="249"/>
      <c r="AI10" s="249"/>
      <c r="AJ10" s="249"/>
      <c r="AK10" s="249"/>
      <c r="AL10" s="256"/>
    </row>
    <row r="11" spans="1:63" s="1" customFormat="1" ht="24.75" customHeight="1" thickBot="1">
      <c r="A11" s="13" t="s">
        <v>24</v>
      </c>
      <c r="B11" s="3" t="s">
        <v>25</v>
      </c>
      <c r="C11" s="24">
        <f>SUM(C12:C15)</f>
        <v>7585</v>
      </c>
      <c r="D11" s="24">
        <f>SUM(D12:D15)</f>
        <v>24</v>
      </c>
      <c r="E11" s="24">
        <f>SUM(E12:E15)</f>
        <v>3783</v>
      </c>
      <c r="F11" s="24">
        <f>SUM(F12:F15)</f>
        <v>11392</v>
      </c>
      <c r="G11" s="24">
        <f>SUM(G12:G15)</f>
        <v>12587</v>
      </c>
      <c r="H11" s="45"/>
      <c r="I11" s="76">
        <f>SUM(I12:I15)</f>
        <v>319690.6234999981</v>
      </c>
      <c r="J11" s="76">
        <f>SUM(J12:J15)</f>
        <v>0</v>
      </c>
      <c r="K11" s="24">
        <f>SUM(K12:K15)</f>
        <v>154688.5013999975</v>
      </c>
      <c r="L11" s="24">
        <f aca="true" t="shared" si="0" ref="L11:AA11">SUM(L12:L15)</f>
        <v>1057.2034</v>
      </c>
      <c r="M11" s="24">
        <f t="shared" si="0"/>
        <v>136569.2304000006</v>
      </c>
      <c r="N11" s="24">
        <f>SUM(N12:N15)</f>
        <v>292314.9351999981</v>
      </c>
      <c r="O11" s="24">
        <f>SUM(O12:O15)</f>
        <v>0</v>
      </c>
      <c r="P11" s="24">
        <f>SUM(P12:P15)</f>
        <v>334344.1998001975</v>
      </c>
      <c r="Q11" s="24">
        <f>SUM(Q12:Q15)</f>
        <v>334344.1998001975</v>
      </c>
      <c r="R11" s="24">
        <f t="shared" si="0"/>
        <v>7000</v>
      </c>
      <c r="S11" s="24">
        <f t="shared" si="0"/>
        <v>0</v>
      </c>
      <c r="T11" s="24">
        <f t="shared" si="0"/>
        <v>89999.9</v>
      </c>
      <c r="U11" s="24">
        <f>SUM(U12:U15)</f>
        <v>96999.9</v>
      </c>
      <c r="V11" s="24">
        <f t="shared" si="0"/>
        <v>7000</v>
      </c>
      <c r="W11" s="24">
        <f t="shared" si="0"/>
        <v>0</v>
      </c>
      <c r="X11" s="24">
        <f t="shared" si="0"/>
        <v>89999.9</v>
      </c>
      <c r="Y11" s="24">
        <f t="shared" si="0"/>
        <v>96999.9</v>
      </c>
      <c r="Z11" s="24">
        <f>SUM(Z12:Z15)</f>
        <v>76000</v>
      </c>
      <c r="AA11" s="24">
        <f t="shared" si="0"/>
        <v>76000</v>
      </c>
      <c r="AC11" s="75">
        <f aca="true" t="shared" si="1" ref="AC11:AL11">SUM(AC12:AC15)</f>
        <v>0</v>
      </c>
      <c r="AD11" s="76">
        <f t="shared" si="1"/>
        <v>0</v>
      </c>
      <c r="AE11" s="76">
        <f t="shared" si="1"/>
        <v>0</v>
      </c>
      <c r="AF11" s="76">
        <f t="shared" si="1"/>
        <v>0</v>
      </c>
      <c r="AG11" s="76">
        <f t="shared" si="1"/>
        <v>0</v>
      </c>
      <c r="AH11" s="76">
        <f t="shared" si="1"/>
        <v>0</v>
      </c>
      <c r="AI11" s="76">
        <f t="shared" si="1"/>
        <v>0</v>
      </c>
      <c r="AJ11" s="76">
        <f t="shared" si="1"/>
        <v>0</v>
      </c>
      <c r="AK11" s="76">
        <f t="shared" si="1"/>
        <v>0</v>
      </c>
      <c r="AL11" s="77">
        <f t="shared" si="1"/>
        <v>0</v>
      </c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</row>
    <row r="12" spans="1:60" s="4" customFormat="1" ht="24.75" customHeight="1">
      <c r="A12" s="17"/>
      <c r="B12" s="37" t="s">
        <v>26</v>
      </c>
      <c r="C12" s="111">
        <v>7585</v>
      </c>
      <c r="D12" s="79">
        <v>24</v>
      </c>
      <c r="E12" s="79">
        <v>3783</v>
      </c>
      <c r="F12" s="58">
        <f>SUM(C12:E12)</f>
        <v>11392</v>
      </c>
      <c r="G12" s="58">
        <v>12587</v>
      </c>
      <c r="H12" s="44"/>
      <c r="I12" s="79">
        <v>319690.6234999981</v>
      </c>
      <c r="J12" s="79"/>
      <c r="K12" s="79">
        <v>154688.5013999975</v>
      </c>
      <c r="L12" s="79">
        <v>1057.2034</v>
      </c>
      <c r="M12" s="79">
        <v>136569.2304000006</v>
      </c>
      <c r="N12" s="71">
        <f>SUM(K12:M12)</f>
        <v>292314.9351999981</v>
      </c>
      <c r="O12" s="79"/>
      <c r="P12" s="79">
        <v>334344.1998001975</v>
      </c>
      <c r="Q12" s="79">
        <v>334344.1998001975</v>
      </c>
      <c r="R12" s="79">
        <v>7000</v>
      </c>
      <c r="S12" s="79"/>
      <c r="T12" s="79">
        <v>89999.9</v>
      </c>
      <c r="U12" s="58">
        <f>SUM(R12:T12)</f>
        <v>96999.9</v>
      </c>
      <c r="V12" s="79">
        <v>7000</v>
      </c>
      <c r="W12" s="79"/>
      <c r="X12" s="79">
        <v>89999.9</v>
      </c>
      <c r="Y12" s="58">
        <f>SUM(V12:X12)</f>
        <v>96999.9</v>
      </c>
      <c r="Z12" s="79">
        <v>76000</v>
      </c>
      <c r="AA12" s="80">
        <v>76000</v>
      </c>
      <c r="AC12" s="78"/>
      <c r="AD12" s="79"/>
      <c r="AE12" s="79"/>
      <c r="AF12" s="79"/>
      <c r="AG12" s="79"/>
      <c r="AH12" s="79"/>
      <c r="AI12" s="79"/>
      <c r="AJ12" s="79"/>
      <c r="AK12" s="79"/>
      <c r="AL12" s="80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</row>
    <row r="13" spans="1:60" ht="24.75" customHeight="1">
      <c r="A13" s="18"/>
      <c r="B13" s="74" t="s">
        <v>27</v>
      </c>
      <c r="C13" s="112"/>
      <c r="D13" s="82"/>
      <c r="E13" s="82"/>
      <c r="F13" s="58">
        <f>SUM(C13:E13)</f>
        <v>0</v>
      </c>
      <c r="G13" s="58"/>
      <c r="H13" s="113"/>
      <c r="I13" s="82"/>
      <c r="J13" s="82"/>
      <c r="K13" s="82"/>
      <c r="L13" s="82"/>
      <c r="M13" s="82"/>
      <c r="N13" s="71">
        <f>SUM(K13:M13)</f>
        <v>0</v>
      </c>
      <c r="O13" s="82"/>
      <c r="P13" s="82"/>
      <c r="Q13" s="82"/>
      <c r="R13" s="82"/>
      <c r="S13" s="82"/>
      <c r="T13" s="82"/>
      <c r="U13" s="58">
        <f>SUM(R13:T13)</f>
        <v>0</v>
      </c>
      <c r="V13" s="82"/>
      <c r="W13" s="82"/>
      <c r="X13" s="82"/>
      <c r="Y13" s="58">
        <f>SUM(V13:X13)</f>
        <v>0</v>
      </c>
      <c r="Z13" s="82"/>
      <c r="AA13" s="83"/>
      <c r="AC13" s="81"/>
      <c r="AD13" s="82"/>
      <c r="AE13" s="82"/>
      <c r="AF13" s="82"/>
      <c r="AG13" s="82"/>
      <c r="AH13" s="82"/>
      <c r="AI13" s="82"/>
      <c r="AJ13" s="82"/>
      <c r="AK13" s="82"/>
      <c r="AL13" s="83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</row>
    <row r="14" spans="1:60" ht="24.75" customHeight="1">
      <c r="A14" s="18"/>
      <c r="B14" s="74" t="s">
        <v>28</v>
      </c>
      <c r="C14" s="112"/>
      <c r="D14" s="82"/>
      <c r="E14" s="82"/>
      <c r="F14" s="58">
        <f>SUM(C14:E14)</f>
        <v>0</v>
      </c>
      <c r="G14" s="58"/>
      <c r="H14" s="113"/>
      <c r="I14" s="82"/>
      <c r="J14" s="82"/>
      <c r="K14" s="82"/>
      <c r="L14" s="82"/>
      <c r="M14" s="82"/>
      <c r="N14" s="71">
        <f>SUM(K14:M14)</f>
        <v>0</v>
      </c>
      <c r="O14" s="82"/>
      <c r="P14" s="82"/>
      <c r="Q14" s="82"/>
      <c r="R14" s="82"/>
      <c r="S14" s="82"/>
      <c r="T14" s="82"/>
      <c r="U14" s="58">
        <f>SUM(R14:T14)</f>
        <v>0</v>
      </c>
      <c r="V14" s="82"/>
      <c r="W14" s="82"/>
      <c r="X14" s="82"/>
      <c r="Y14" s="58">
        <f>SUM(V14:X14)</f>
        <v>0</v>
      </c>
      <c r="Z14" s="82"/>
      <c r="AA14" s="83"/>
      <c r="AC14" s="81"/>
      <c r="AD14" s="82"/>
      <c r="AE14" s="82"/>
      <c r="AF14" s="82"/>
      <c r="AG14" s="82"/>
      <c r="AH14" s="82"/>
      <c r="AI14" s="82"/>
      <c r="AJ14" s="82"/>
      <c r="AK14" s="82"/>
      <c r="AL14" s="83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</row>
    <row r="15" spans="1:60" ht="24.75" customHeight="1" thickBot="1">
      <c r="A15" s="19"/>
      <c r="B15" s="38" t="s">
        <v>29</v>
      </c>
      <c r="C15" s="25"/>
      <c r="D15" s="85"/>
      <c r="E15" s="85"/>
      <c r="F15" s="59">
        <f>SUM(C15:E15)</f>
        <v>0</v>
      </c>
      <c r="G15" s="59"/>
      <c r="H15" s="46"/>
      <c r="I15" s="85"/>
      <c r="J15" s="85"/>
      <c r="K15" s="85"/>
      <c r="L15" s="85"/>
      <c r="M15" s="85"/>
      <c r="N15" s="72">
        <f>SUM(K15:M15)</f>
        <v>0</v>
      </c>
      <c r="O15" s="85"/>
      <c r="P15" s="85"/>
      <c r="Q15" s="85"/>
      <c r="R15" s="85"/>
      <c r="S15" s="85"/>
      <c r="T15" s="85"/>
      <c r="U15" s="59">
        <f>SUM(R15:T15)</f>
        <v>0</v>
      </c>
      <c r="V15" s="85"/>
      <c r="W15" s="85"/>
      <c r="X15" s="85"/>
      <c r="Y15" s="59">
        <f>SUM(V15:X15)</f>
        <v>0</v>
      </c>
      <c r="Z15" s="85"/>
      <c r="AA15" s="86"/>
      <c r="AC15" s="84"/>
      <c r="AD15" s="85"/>
      <c r="AE15" s="85"/>
      <c r="AF15" s="85"/>
      <c r="AG15" s="85"/>
      <c r="AH15" s="85"/>
      <c r="AI15" s="85"/>
      <c r="AJ15" s="85"/>
      <c r="AK15" s="85"/>
      <c r="AL15" s="86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</row>
    <row r="16" spans="1:60" ht="24.75" customHeight="1" thickBot="1">
      <c r="A16" s="13" t="s">
        <v>30</v>
      </c>
      <c r="B16" s="3" t="s">
        <v>11</v>
      </c>
      <c r="C16" s="88">
        <v>12382</v>
      </c>
      <c r="D16" s="88">
        <v>1978</v>
      </c>
      <c r="E16" s="88">
        <v>5721</v>
      </c>
      <c r="F16" s="88">
        <f>SUM(C16:E16)</f>
        <v>20081</v>
      </c>
      <c r="G16" s="88">
        <v>23222</v>
      </c>
      <c r="H16" s="45"/>
      <c r="I16" s="88">
        <v>334221.61140000034</v>
      </c>
      <c r="J16" s="88"/>
      <c r="K16" s="88">
        <v>167256.11830000085</v>
      </c>
      <c r="L16" s="88">
        <v>20766.934699999994</v>
      </c>
      <c r="M16" s="88">
        <v>123311.3542999996</v>
      </c>
      <c r="N16" s="88">
        <f>SUM(K16:M16)</f>
        <v>311334.4073000004</v>
      </c>
      <c r="O16" s="88"/>
      <c r="P16" s="88">
        <v>351630.712569009</v>
      </c>
      <c r="Q16" s="88">
        <v>351630.712569009</v>
      </c>
      <c r="R16" s="88">
        <v>50735.08</v>
      </c>
      <c r="S16" s="88"/>
      <c r="T16" s="88">
        <v>5585.28</v>
      </c>
      <c r="U16" s="60">
        <f>SUM(R16:T16)</f>
        <v>56320.36</v>
      </c>
      <c r="V16" s="88">
        <v>50735.08</v>
      </c>
      <c r="W16" s="88"/>
      <c r="X16" s="88">
        <v>5585.28</v>
      </c>
      <c r="Y16" s="60">
        <f>SUM(V16:X16)</f>
        <v>56320.36</v>
      </c>
      <c r="Z16" s="88">
        <v>-24364.77</v>
      </c>
      <c r="AA16" s="89">
        <v>-24364.77</v>
      </c>
      <c r="AC16" s="87"/>
      <c r="AD16" s="88"/>
      <c r="AE16" s="88"/>
      <c r="AF16" s="88"/>
      <c r="AG16" s="88"/>
      <c r="AH16" s="88"/>
      <c r="AI16" s="88"/>
      <c r="AJ16" s="88"/>
      <c r="AK16" s="88"/>
      <c r="AL16" s="89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</row>
    <row r="17" spans="1:60" ht="24.75" customHeight="1" thickBot="1">
      <c r="A17" s="13" t="s">
        <v>31</v>
      </c>
      <c r="B17" s="3" t="s">
        <v>32</v>
      </c>
      <c r="C17" s="24">
        <f>SUM(C18:C19)</f>
        <v>16422</v>
      </c>
      <c r="D17" s="24">
        <f>SUM(D18:D19)</f>
        <v>566</v>
      </c>
      <c r="E17" s="24">
        <f>SUM(E18:E19)</f>
        <v>2564</v>
      </c>
      <c r="F17" s="24">
        <f>SUM(F18:F19)</f>
        <v>19552</v>
      </c>
      <c r="G17" s="24">
        <f>SUM(G18:G19)</f>
        <v>19705</v>
      </c>
      <c r="H17" s="45"/>
      <c r="I17" s="24">
        <f>SUM(I18:I19)</f>
        <v>409171.2693715717</v>
      </c>
      <c r="J17" s="24">
        <f aca="true" t="shared" si="2" ref="J17:AA17">SUM(J18:J19)</f>
        <v>52096.21019778793</v>
      </c>
      <c r="K17" s="24">
        <f>SUM(K18:K19)</f>
        <v>312569.1622820769</v>
      </c>
      <c r="L17" s="24">
        <f t="shared" si="2"/>
        <v>29330.085548416733</v>
      </c>
      <c r="M17" s="24">
        <f t="shared" si="2"/>
        <v>52592.90841967138</v>
      </c>
      <c r="N17" s="24">
        <f t="shared" si="2"/>
        <v>394492.1562501651</v>
      </c>
      <c r="O17" s="24">
        <f>SUM(O18:O19)</f>
        <v>50965.55480673293</v>
      </c>
      <c r="P17" s="24">
        <f>SUM(P18:P19)</f>
        <v>391429.72814092535</v>
      </c>
      <c r="Q17" s="24">
        <f>SUM(Q18:Q19)</f>
        <v>347615.17316540494</v>
      </c>
      <c r="R17" s="24">
        <f t="shared" si="2"/>
        <v>0</v>
      </c>
      <c r="S17" s="24">
        <f t="shared" si="2"/>
        <v>0</v>
      </c>
      <c r="T17" s="24">
        <f t="shared" si="2"/>
        <v>0</v>
      </c>
      <c r="U17" s="24">
        <f t="shared" si="2"/>
        <v>0</v>
      </c>
      <c r="V17" s="24">
        <f t="shared" si="2"/>
        <v>0</v>
      </c>
      <c r="W17" s="24">
        <f t="shared" si="2"/>
        <v>0</v>
      </c>
      <c r="X17" s="24">
        <f t="shared" si="2"/>
        <v>0</v>
      </c>
      <c r="Y17" s="24">
        <f t="shared" si="2"/>
        <v>0</v>
      </c>
      <c r="Z17" s="24">
        <f t="shared" si="2"/>
        <v>37500</v>
      </c>
      <c r="AA17" s="24">
        <f t="shared" si="2"/>
        <v>35625</v>
      </c>
      <c r="AC17" s="75">
        <f aca="true" t="shared" si="3" ref="AC17:AL17">SUM(AC18:AC19)</f>
        <v>0</v>
      </c>
      <c r="AD17" s="76">
        <f t="shared" si="3"/>
        <v>0</v>
      </c>
      <c r="AE17" s="76">
        <f t="shared" si="3"/>
        <v>0</v>
      </c>
      <c r="AF17" s="76">
        <f t="shared" si="3"/>
        <v>0</v>
      </c>
      <c r="AG17" s="76">
        <f t="shared" si="3"/>
        <v>0</v>
      </c>
      <c r="AH17" s="76">
        <f t="shared" si="3"/>
        <v>0</v>
      </c>
      <c r="AI17" s="76">
        <f t="shared" si="3"/>
        <v>0</v>
      </c>
      <c r="AJ17" s="76">
        <f t="shared" si="3"/>
        <v>0</v>
      </c>
      <c r="AK17" s="76">
        <f t="shared" si="3"/>
        <v>0</v>
      </c>
      <c r="AL17" s="77">
        <f t="shared" si="3"/>
        <v>0</v>
      </c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</row>
    <row r="18" spans="1:60" ht="24.75" customHeight="1">
      <c r="A18" s="17"/>
      <c r="B18" s="6" t="s">
        <v>33</v>
      </c>
      <c r="C18" s="57">
        <v>15714</v>
      </c>
      <c r="D18" s="57">
        <v>66</v>
      </c>
      <c r="E18" s="57">
        <v>2168</v>
      </c>
      <c r="F18" s="57">
        <f>SUM(C18:E18)</f>
        <v>17948</v>
      </c>
      <c r="G18" s="57">
        <v>18407</v>
      </c>
      <c r="H18" s="47"/>
      <c r="I18" s="91">
        <v>339325.8712000006</v>
      </c>
      <c r="J18" s="91"/>
      <c r="K18" s="91">
        <v>279168.1480000013</v>
      </c>
      <c r="L18" s="91">
        <v>1716.1930000000002</v>
      </c>
      <c r="M18" s="91">
        <v>45269.95759999925</v>
      </c>
      <c r="N18" s="72">
        <f aca="true" t="shared" si="4" ref="N18:N50">SUM(K18:M18)</f>
        <v>326154.2986000006</v>
      </c>
      <c r="O18" s="91"/>
      <c r="P18" s="91">
        <v>332880.2977233613</v>
      </c>
      <c r="Q18" s="91">
        <v>332880.2977233613</v>
      </c>
      <c r="R18" s="91"/>
      <c r="S18" s="91"/>
      <c r="T18" s="91"/>
      <c r="U18" s="62">
        <f aca="true" t="shared" si="5" ref="U18:U23">SUM(R18:T18)</f>
        <v>0</v>
      </c>
      <c r="V18" s="91"/>
      <c r="W18" s="91"/>
      <c r="X18" s="91"/>
      <c r="Y18" s="63">
        <f>SUM(V18:X18)</f>
        <v>0</v>
      </c>
      <c r="Z18" s="91">
        <v>35000</v>
      </c>
      <c r="AA18" s="92">
        <v>35000</v>
      </c>
      <c r="AC18" s="90"/>
      <c r="AD18" s="91"/>
      <c r="AE18" s="91"/>
      <c r="AF18" s="91"/>
      <c r="AG18" s="91"/>
      <c r="AH18" s="91"/>
      <c r="AI18" s="91"/>
      <c r="AJ18" s="91"/>
      <c r="AK18" s="91"/>
      <c r="AL18" s="92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</row>
    <row r="19" spans="1:60" ht="24.75" customHeight="1" thickBot="1">
      <c r="A19" s="20"/>
      <c r="B19" s="39" t="s">
        <v>34</v>
      </c>
      <c r="C19" s="57">
        <v>708</v>
      </c>
      <c r="D19" s="57">
        <v>500</v>
      </c>
      <c r="E19" s="57">
        <v>396</v>
      </c>
      <c r="F19" s="57">
        <f>SUM(C19:E19)</f>
        <v>1604</v>
      </c>
      <c r="G19" s="57">
        <v>1298</v>
      </c>
      <c r="H19" s="220"/>
      <c r="I19" s="94">
        <v>69845.39817157111</v>
      </c>
      <c r="J19" s="94">
        <v>52096.21019778793</v>
      </c>
      <c r="K19" s="94">
        <v>33401.01428207559</v>
      </c>
      <c r="L19" s="94">
        <v>27613.892548416734</v>
      </c>
      <c r="M19" s="94">
        <v>7322.95081967213</v>
      </c>
      <c r="N19" s="94">
        <f t="shared" si="4"/>
        <v>68337.85765016446</v>
      </c>
      <c r="O19" s="94">
        <v>50965.55480673293</v>
      </c>
      <c r="P19" s="94">
        <v>58549.43041756404</v>
      </c>
      <c r="Q19" s="94">
        <v>14734.87544204366</v>
      </c>
      <c r="R19" s="94"/>
      <c r="S19" s="94"/>
      <c r="T19" s="94"/>
      <c r="U19" s="62">
        <f t="shared" si="5"/>
        <v>0</v>
      </c>
      <c r="V19" s="94"/>
      <c r="W19" s="94"/>
      <c r="X19" s="94"/>
      <c r="Y19" s="63">
        <f>SUM(V19:X19)</f>
        <v>0</v>
      </c>
      <c r="Z19" s="94">
        <v>2500</v>
      </c>
      <c r="AA19" s="95">
        <v>625</v>
      </c>
      <c r="AC19" s="93"/>
      <c r="AD19" s="94"/>
      <c r="AE19" s="94"/>
      <c r="AF19" s="94"/>
      <c r="AG19" s="94"/>
      <c r="AH19" s="94"/>
      <c r="AI19" s="94"/>
      <c r="AJ19" s="94"/>
      <c r="AK19" s="94"/>
      <c r="AL19" s="95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</row>
    <row r="20" spans="1:60" ht="24.75" customHeight="1" thickBot="1">
      <c r="A20" s="13" t="s">
        <v>35</v>
      </c>
      <c r="B20" s="3" t="s">
        <v>2</v>
      </c>
      <c r="C20" s="88">
        <v>26888</v>
      </c>
      <c r="D20" s="88">
        <v>953</v>
      </c>
      <c r="E20" s="88">
        <v>8691</v>
      </c>
      <c r="F20" s="88">
        <f>SUM(C20:E20)</f>
        <v>36532</v>
      </c>
      <c r="G20" s="88">
        <v>38756</v>
      </c>
      <c r="H20" s="45"/>
      <c r="I20" s="236">
        <v>9714840.954499962</v>
      </c>
      <c r="J20" s="236">
        <v>294039.15</v>
      </c>
      <c r="K20" s="97">
        <v>5617591.039399968</v>
      </c>
      <c r="L20" s="97">
        <v>405207.8757</v>
      </c>
      <c r="M20" s="97">
        <v>3365282.3603999903</v>
      </c>
      <c r="N20" s="97">
        <f>SUM(K20:M20)</f>
        <v>9388081.275499959</v>
      </c>
      <c r="O20" s="97">
        <v>294039.15</v>
      </c>
      <c r="P20" s="97">
        <v>9140902.468808718</v>
      </c>
      <c r="Q20" s="97">
        <v>8962924.768808719</v>
      </c>
      <c r="R20" s="97">
        <v>6633558.265173806</v>
      </c>
      <c r="S20" s="97">
        <v>324395.7541411927</v>
      </c>
      <c r="T20" s="97">
        <v>3589890.7522850516</v>
      </c>
      <c r="U20" s="97">
        <f t="shared" si="5"/>
        <v>10547844.77160005</v>
      </c>
      <c r="V20" s="97">
        <v>6633558.265173806</v>
      </c>
      <c r="W20" s="97">
        <v>324395.7541411927</v>
      </c>
      <c r="X20" s="97">
        <v>3589890.7522850516</v>
      </c>
      <c r="Y20" s="97">
        <f>SUM(V20:X20)</f>
        <v>10547844.77160005</v>
      </c>
      <c r="Z20" s="97">
        <v>9421652.9</v>
      </c>
      <c r="AA20" s="98">
        <v>9421652.9</v>
      </c>
      <c r="AC20" s="96"/>
      <c r="AD20" s="97"/>
      <c r="AE20" s="97"/>
      <c r="AF20" s="97"/>
      <c r="AG20" s="97"/>
      <c r="AH20" s="97"/>
      <c r="AI20" s="97"/>
      <c r="AJ20" s="97"/>
      <c r="AK20" s="97"/>
      <c r="AL20" s="9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</row>
    <row r="21" spans="1:60" ht="24.75" customHeight="1" thickBot="1">
      <c r="A21" s="13" t="s">
        <v>36</v>
      </c>
      <c r="B21" s="3" t="s">
        <v>37</v>
      </c>
      <c r="C21" s="24">
        <f>SUM(C22:C23)</f>
        <v>729</v>
      </c>
      <c r="D21" s="76">
        <f aca="true" t="shared" si="6" ref="D21:AA21">SUM(D22:D23)</f>
        <v>589</v>
      </c>
      <c r="E21" s="76">
        <f t="shared" si="6"/>
        <v>710</v>
      </c>
      <c r="F21" s="61">
        <f>SUM(F22:F23)</f>
        <v>2028</v>
      </c>
      <c r="G21" s="61">
        <f>SUM(G22:G23)</f>
        <v>1525</v>
      </c>
      <c r="H21" s="76">
        <f>SUM(H22:H23)</f>
        <v>2028</v>
      </c>
      <c r="I21" s="76">
        <f t="shared" si="6"/>
        <v>1399207.3678743695</v>
      </c>
      <c r="J21" s="76">
        <f t="shared" si="6"/>
        <v>1039697.2815023528</v>
      </c>
      <c r="K21" s="76">
        <f t="shared" si="6"/>
        <v>441983.5470351837</v>
      </c>
      <c r="L21" s="76">
        <f t="shared" si="6"/>
        <v>502958.75154886016</v>
      </c>
      <c r="M21" s="76">
        <f>SUM(M22:M23)</f>
        <v>429418.1251658208</v>
      </c>
      <c r="N21" s="61">
        <f>SUM(N22:N23)</f>
        <v>1374360.4237498646</v>
      </c>
      <c r="O21" s="76">
        <f>SUM(O22:O23)</f>
        <v>1025399.0239690719</v>
      </c>
      <c r="P21" s="76">
        <f t="shared" si="6"/>
        <v>1186419.579434801</v>
      </c>
      <c r="Q21" s="76">
        <f t="shared" si="6"/>
        <v>309004.72208141605</v>
      </c>
      <c r="R21" s="76">
        <f>SUM(R22:R23)</f>
        <v>337732.15</v>
      </c>
      <c r="S21" s="76">
        <f>SUM(S22:S23)</f>
        <v>287459.83</v>
      </c>
      <c r="T21" s="76">
        <f>SUM(T22:T23)</f>
        <v>246716.06</v>
      </c>
      <c r="U21" s="61">
        <f>SUM(U22:U23)</f>
        <v>871908.04</v>
      </c>
      <c r="V21" s="76">
        <f t="shared" si="6"/>
        <v>84432.975</v>
      </c>
      <c r="W21" s="76">
        <f t="shared" si="6"/>
        <v>78629.73250000001</v>
      </c>
      <c r="X21" s="76">
        <f t="shared" si="6"/>
        <v>61679.014999999985</v>
      </c>
      <c r="Y21" s="61">
        <f>SUM(Y22:Y23)</f>
        <v>224741.7225</v>
      </c>
      <c r="Z21" s="76">
        <f t="shared" si="6"/>
        <v>1150750.4500000002</v>
      </c>
      <c r="AA21" s="77">
        <f t="shared" si="6"/>
        <v>251399.78000000014</v>
      </c>
      <c r="AC21" s="75">
        <f aca="true" t="shared" si="7" ref="AC21:AL21">SUM(AC22:AC23)</f>
        <v>0</v>
      </c>
      <c r="AD21" s="76">
        <f t="shared" si="7"/>
        <v>0</v>
      </c>
      <c r="AE21" s="76">
        <f t="shared" si="7"/>
        <v>0</v>
      </c>
      <c r="AF21" s="76">
        <f t="shared" si="7"/>
        <v>0</v>
      </c>
      <c r="AG21" s="76">
        <f t="shared" si="7"/>
        <v>0</v>
      </c>
      <c r="AH21" s="76">
        <f t="shared" si="7"/>
        <v>0</v>
      </c>
      <c r="AI21" s="76">
        <f t="shared" si="7"/>
        <v>0</v>
      </c>
      <c r="AJ21" s="76">
        <f t="shared" si="7"/>
        <v>0</v>
      </c>
      <c r="AK21" s="76">
        <f t="shared" si="7"/>
        <v>0</v>
      </c>
      <c r="AL21" s="77">
        <f t="shared" si="7"/>
        <v>0</v>
      </c>
      <c r="AM21" s="228"/>
      <c r="AN21" s="228"/>
      <c r="AO21" s="228"/>
      <c r="AP21" s="228"/>
      <c r="AQ21" s="228"/>
      <c r="AR21" s="228"/>
      <c r="AS21" s="228"/>
      <c r="AT21" s="228"/>
      <c r="AU21" s="221"/>
      <c r="AV21" s="221"/>
      <c r="AW21" s="221"/>
      <c r="AX21" s="221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</row>
    <row r="22" spans="1:60" ht="24.75" customHeight="1">
      <c r="A22" s="21"/>
      <c r="B22" s="6" t="s">
        <v>38</v>
      </c>
      <c r="C22" s="57">
        <v>729</v>
      </c>
      <c r="D22" s="57">
        <v>589</v>
      </c>
      <c r="E22" s="57">
        <v>710</v>
      </c>
      <c r="F22" s="57">
        <f>SUM(C22:E22)</f>
        <v>2028</v>
      </c>
      <c r="G22" s="57">
        <v>1525</v>
      </c>
      <c r="H22" s="234">
        <v>2028</v>
      </c>
      <c r="I22" s="79">
        <v>1399207.3678743695</v>
      </c>
      <c r="J22" s="79">
        <v>1039697.2815023528</v>
      </c>
      <c r="K22" s="79">
        <v>441983.5470351837</v>
      </c>
      <c r="L22" s="79">
        <v>502958.75154886016</v>
      </c>
      <c r="M22" s="79">
        <v>429418.1251658208</v>
      </c>
      <c r="N22" s="94">
        <f t="shared" si="4"/>
        <v>1374360.4237498646</v>
      </c>
      <c r="O22" s="79">
        <v>1025399.0239690719</v>
      </c>
      <c r="P22" s="79">
        <v>1186419.579434801</v>
      </c>
      <c r="Q22" s="79">
        <v>309004.72208141605</v>
      </c>
      <c r="R22" s="79">
        <v>337732.15</v>
      </c>
      <c r="S22" s="79">
        <v>287459.83</v>
      </c>
      <c r="T22" s="79">
        <v>246716.06</v>
      </c>
      <c r="U22" s="79">
        <f t="shared" si="5"/>
        <v>871908.04</v>
      </c>
      <c r="V22" s="79">
        <v>84432.975</v>
      </c>
      <c r="W22" s="79">
        <v>78629.73250000001</v>
      </c>
      <c r="X22" s="233">
        <v>61679.014999999985</v>
      </c>
      <c r="Y22" s="121">
        <f>(SUM(V22:X22))-0</f>
        <v>224741.7225</v>
      </c>
      <c r="Z22" s="79">
        <v>1150750.4500000002</v>
      </c>
      <c r="AA22" s="80">
        <v>251399.78000000014</v>
      </c>
      <c r="AC22" s="78"/>
      <c r="AD22" s="79"/>
      <c r="AE22" s="79"/>
      <c r="AF22" s="79"/>
      <c r="AG22" s="79"/>
      <c r="AH22" s="79"/>
      <c r="AI22" s="79"/>
      <c r="AJ22" s="79"/>
      <c r="AK22" s="79"/>
      <c r="AL22" s="80"/>
      <c r="AM22" s="228"/>
      <c r="AN22" s="228"/>
      <c r="AO22" s="228"/>
      <c r="AP22" s="228"/>
      <c r="AQ22" s="228"/>
      <c r="AR22" s="228"/>
      <c r="AS22" s="228"/>
      <c r="AT22" s="228"/>
      <c r="AU22" s="221"/>
      <c r="AV22" s="221"/>
      <c r="AW22" s="221"/>
      <c r="AX22" s="221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</row>
    <row r="23" spans="1:60" ht="24.75" customHeight="1" thickBot="1">
      <c r="A23" s="19"/>
      <c r="B23" s="40" t="s">
        <v>39</v>
      </c>
      <c r="C23" s="57"/>
      <c r="D23" s="57"/>
      <c r="E23" s="57"/>
      <c r="F23" s="57">
        <f>SUM(C23:E23)</f>
        <v>0</v>
      </c>
      <c r="G23" s="54"/>
      <c r="H23" s="121"/>
      <c r="I23" s="121"/>
      <c r="J23" s="121"/>
      <c r="K23" s="121"/>
      <c r="L23" s="121"/>
      <c r="M23" s="121"/>
      <c r="N23" s="72">
        <f t="shared" si="4"/>
        <v>0</v>
      </c>
      <c r="O23" s="121"/>
      <c r="P23" s="121"/>
      <c r="Q23" s="121"/>
      <c r="R23" s="121"/>
      <c r="S23" s="121"/>
      <c r="T23" s="121"/>
      <c r="U23" s="54">
        <f t="shared" si="5"/>
        <v>0</v>
      </c>
      <c r="V23" s="121"/>
      <c r="W23" s="121"/>
      <c r="X23" s="121"/>
      <c r="Y23" s="54"/>
      <c r="Z23" s="121"/>
      <c r="AA23" s="122"/>
      <c r="AC23" s="120"/>
      <c r="AD23" s="121"/>
      <c r="AE23" s="121"/>
      <c r="AF23" s="121"/>
      <c r="AG23" s="121"/>
      <c r="AH23" s="121"/>
      <c r="AI23" s="121"/>
      <c r="AJ23" s="121"/>
      <c r="AK23" s="121"/>
      <c r="AL23" s="122"/>
      <c r="AM23" s="228"/>
      <c r="AN23" s="228"/>
      <c r="AO23" s="228"/>
      <c r="AP23" s="228"/>
      <c r="AQ23" s="228"/>
      <c r="AR23" s="228"/>
      <c r="AS23" s="228"/>
      <c r="AT23" s="228"/>
      <c r="AU23" s="221"/>
      <c r="AV23" s="221"/>
      <c r="AW23" s="221"/>
      <c r="AX23" s="221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</row>
    <row r="24" spans="1:60" ht="24.75" customHeight="1" thickBot="1">
      <c r="A24" s="13" t="s">
        <v>40</v>
      </c>
      <c r="B24" s="3" t="s">
        <v>41</v>
      </c>
      <c r="C24" s="29">
        <f aca="true" t="shared" si="8" ref="C24:AA24">SUM(C25:C27)</f>
        <v>6924</v>
      </c>
      <c r="D24" s="29">
        <f t="shared" si="8"/>
        <v>703362</v>
      </c>
      <c r="E24" s="29">
        <f t="shared" si="8"/>
        <v>710</v>
      </c>
      <c r="F24" s="29">
        <f t="shared" si="8"/>
        <v>710996</v>
      </c>
      <c r="G24" s="29">
        <f t="shared" si="8"/>
        <v>66196</v>
      </c>
      <c r="H24" s="29">
        <f t="shared" si="8"/>
        <v>710996</v>
      </c>
      <c r="I24" s="29">
        <f t="shared" si="8"/>
        <v>1884903.014635737</v>
      </c>
      <c r="J24" s="29">
        <f t="shared" si="8"/>
        <v>134755.17031610574</v>
      </c>
      <c r="K24" s="29">
        <f t="shared" si="8"/>
        <v>126113.22721024242</v>
      </c>
      <c r="L24" s="29">
        <f t="shared" si="8"/>
        <v>1701532.9314980207</v>
      </c>
      <c r="M24" s="29">
        <f t="shared" si="8"/>
        <v>53716.49270154953</v>
      </c>
      <c r="N24" s="29">
        <f t="shared" si="8"/>
        <v>1881362.6514098127</v>
      </c>
      <c r="O24" s="29">
        <f t="shared" si="8"/>
        <v>132443.3996874621</v>
      </c>
      <c r="P24" s="29">
        <f t="shared" si="8"/>
        <v>1832892.4132539358</v>
      </c>
      <c r="Q24" s="29">
        <f t="shared" si="8"/>
        <v>1707489.1201208883</v>
      </c>
      <c r="R24" s="29">
        <f t="shared" si="8"/>
        <v>51920.03779411764</v>
      </c>
      <c r="S24" s="29">
        <f t="shared" si="8"/>
        <v>153296.12705882353</v>
      </c>
      <c r="T24" s="29">
        <f t="shared" si="8"/>
        <v>24036.3</v>
      </c>
      <c r="U24" s="29">
        <f>SUM(U25:U27)</f>
        <v>229252.46485294116</v>
      </c>
      <c r="V24" s="29">
        <f t="shared" si="8"/>
        <v>18470.157794117647</v>
      </c>
      <c r="W24" s="29">
        <f t="shared" si="8"/>
        <v>99198.86705882353</v>
      </c>
      <c r="X24" s="29">
        <f t="shared" si="8"/>
        <v>6009.075000000001</v>
      </c>
      <c r="Y24" s="29">
        <f t="shared" si="8"/>
        <v>123678.09985294117</v>
      </c>
      <c r="Z24" s="29">
        <f t="shared" si="8"/>
        <v>283053.3876470588</v>
      </c>
      <c r="AA24" s="29">
        <f t="shared" si="8"/>
        <v>146087.76764705882</v>
      </c>
      <c r="AC24" s="99">
        <f aca="true" t="shared" si="9" ref="AC24:AL24">SUM(AC25:AC27)</f>
        <v>0</v>
      </c>
      <c r="AD24" s="100">
        <f t="shared" si="9"/>
        <v>0</v>
      </c>
      <c r="AE24" s="100">
        <f t="shared" si="9"/>
        <v>0</v>
      </c>
      <c r="AF24" s="100">
        <f t="shared" si="9"/>
        <v>0</v>
      </c>
      <c r="AG24" s="100">
        <f t="shared" si="9"/>
        <v>0</v>
      </c>
      <c r="AH24" s="100">
        <f t="shared" si="9"/>
        <v>0</v>
      </c>
      <c r="AI24" s="100">
        <f t="shared" si="9"/>
        <v>0</v>
      </c>
      <c r="AJ24" s="100">
        <f t="shared" si="9"/>
        <v>0</v>
      </c>
      <c r="AK24" s="100">
        <f t="shared" si="9"/>
        <v>0</v>
      </c>
      <c r="AL24" s="101">
        <f t="shared" si="9"/>
        <v>0</v>
      </c>
      <c r="AM24" s="228"/>
      <c r="AN24" s="228"/>
      <c r="AO24" s="228"/>
      <c r="AP24" s="228"/>
      <c r="AQ24" s="228"/>
      <c r="AR24" s="228"/>
      <c r="AS24" s="228"/>
      <c r="AT24" s="228"/>
      <c r="AU24" s="221"/>
      <c r="AV24" s="221"/>
      <c r="AW24" s="221"/>
      <c r="AX24" s="221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</row>
    <row r="25" spans="1:60" ht="24.75" customHeight="1">
      <c r="A25" s="17"/>
      <c r="B25" s="6" t="s">
        <v>42</v>
      </c>
      <c r="C25" s="57">
        <v>6206</v>
      </c>
      <c r="D25" s="57">
        <v>702897</v>
      </c>
      <c r="E25" s="57"/>
      <c r="F25" s="57">
        <f>SUM(C25:E25)</f>
        <v>709103</v>
      </c>
      <c r="G25" s="57">
        <v>64828</v>
      </c>
      <c r="H25" s="234">
        <v>709103</v>
      </c>
      <c r="I25" s="79">
        <v>1703435.0330882354</v>
      </c>
      <c r="J25" s="79"/>
      <c r="K25" s="79">
        <v>51353.70588235293</v>
      </c>
      <c r="L25" s="79">
        <v>1652081.3272058822</v>
      </c>
      <c r="M25" s="79"/>
      <c r="N25" s="72">
        <f t="shared" si="4"/>
        <v>1703435.0330882352</v>
      </c>
      <c r="O25" s="79"/>
      <c r="P25" s="79">
        <v>1664067.100272444</v>
      </c>
      <c r="Q25" s="79">
        <v>1664067.100272444</v>
      </c>
      <c r="R25" s="79">
        <v>7320.197794117647</v>
      </c>
      <c r="S25" s="79">
        <v>81166.44705882354</v>
      </c>
      <c r="T25" s="79"/>
      <c r="U25" s="79">
        <f>SUM(R25:T25)</f>
        <v>88486.64485294119</v>
      </c>
      <c r="V25" s="79">
        <v>7320.197794117647</v>
      </c>
      <c r="W25" s="79">
        <v>81166.44705882354</v>
      </c>
      <c r="X25" s="79"/>
      <c r="Y25" s="57">
        <f>SUM(V25:X25)</f>
        <v>88486.64485294119</v>
      </c>
      <c r="Z25" s="79">
        <v>103432.56764705882</v>
      </c>
      <c r="AA25" s="80">
        <v>103432.56764705882</v>
      </c>
      <c r="AC25" s="78"/>
      <c r="AD25" s="79"/>
      <c r="AE25" s="79"/>
      <c r="AF25" s="79"/>
      <c r="AG25" s="79"/>
      <c r="AH25" s="79"/>
      <c r="AI25" s="79"/>
      <c r="AJ25" s="79"/>
      <c r="AK25" s="79"/>
      <c r="AL25" s="80"/>
      <c r="AM25" s="228"/>
      <c r="AN25" s="228"/>
      <c r="AO25" s="228"/>
      <c r="AP25" s="228"/>
      <c r="AQ25" s="228"/>
      <c r="AR25" s="228"/>
      <c r="AS25" s="228"/>
      <c r="AT25" s="228"/>
      <c r="AU25" s="221"/>
      <c r="AV25" s="221"/>
      <c r="AW25" s="221"/>
      <c r="AX25" s="221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</row>
    <row r="26" spans="1:60" ht="24.75" customHeight="1">
      <c r="A26" s="18"/>
      <c r="B26" s="7" t="s">
        <v>3</v>
      </c>
      <c r="C26" s="57">
        <v>718</v>
      </c>
      <c r="D26" s="57">
        <v>465</v>
      </c>
      <c r="E26" s="57">
        <v>710</v>
      </c>
      <c r="F26" s="57">
        <f>SUM(C26:E26)</f>
        <v>1893</v>
      </c>
      <c r="G26" s="57">
        <v>1368</v>
      </c>
      <c r="H26" s="235">
        <v>1893</v>
      </c>
      <c r="I26" s="115">
        <v>181467.98154750167</v>
      </c>
      <c r="J26" s="115">
        <v>134755.17031610574</v>
      </c>
      <c r="K26" s="115">
        <v>74759.52132788948</v>
      </c>
      <c r="L26" s="115">
        <v>49451.604292138494</v>
      </c>
      <c r="M26" s="115">
        <v>53716.49270154953</v>
      </c>
      <c r="N26" s="94">
        <f t="shared" si="4"/>
        <v>177927.6183215775</v>
      </c>
      <c r="O26" s="115">
        <v>132443.3996874621</v>
      </c>
      <c r="P26" s="115">
        <v>168825.31298149173</v>
      </c>
      <c r="Q26" s="115">
        <v>43422.019848444295</v>
      </c>
      <c r="R26" s="115">
        <v>44599.84</v>
      </c>
      <c r="S26" s="115">
        <v>72129.68</v>
      </c>
      <c r="T26" s="115">
        <v>24036.3</v>
      </c>
      <c r="U26" s="79">
        <f>SUM(R26:T26)</f>
        <v>140765.81999999998</v>
      </c>
      <c r="V26" s="105">
        <v>11149.96</v>
      </c>
      <c r="W26" s="105">
        <v>18032.41999999999</v>
      </c>
      <c r="X26" s="233">
        <v>6009.075000000001</v>
      </c>
      <c r="Y26" s="115">
        <f>SUM(V26:X26)</f>
        <v>35191.45499999999</v>
      </c>
      <c r="Z26" s="115">
        <v>179620.82</v>
      </c>
      <c r="AA26" s="116">
        <v>42655.20000000001</v>
      </c>
      <c r="AC26" s="114"/>
      <c r="AD26" s="115"/>
      <c r="AE26" s="115"/>
      <c r="AF26" s="115"/>
      <c r="AG26" s="115"/>
      <c r="AH26" s="115"/>
      <c r="AI26" s="115"/>
      <c r="AJ26" s="115"/>
      <c r="AK26" s="115"/>
      <c r="AL26" s="116"/>
      <c r="AM26" s="228"/>
      <c r="AN26" s="228"/>
      <c r="AO26" s="228"/>
      <c r="AP26" s="228"/>
      <c r="AQ26" s="228"/>
      <c r="AR26" s="228"/>
      <c r="AS26" s="228"/>
      <c r="AT26" s="228"/>
      <c r="AU26" s="221"/>
      <c r="AV26" s="221"/>
      <c r="AW26" s="221"/>
      <c r="AX26" s="221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</row>
    <row r="27" spans="1:60" ht="24.75" customHeight="1" thickBot="1">
      <c r="A27" s="20"/>
      <c r="B27" s="40" t="s">
        <v>43</v>
      </c>
      <c r="C27" s="31"/>
      <c r="D27" s="105"/>
      <c r="E27" s="105"/>
      <c r="F27" s="66">
        <f>SUM(C27:E27)</f>
        <v>0</v>
      </c>
      <c r="G27" s="66"/>
      <c r="H27" s="46"/>
      <c r="I27" s="105"/>
      <c r="J27" s="105"/>
      <c r="K27" s="105"/>
      <c r="L27" s="105"/>
      <c r="M27" s="105"/>
      <c r="N27" s="72">
        <f t="shared" si="4"/>
        <v>0</v>
      </c>
      <c r="O27" s="105"/>
      <c r="P27" s="105"/>
      <c r="Q27" s="105"/>
      <c r="R27" s="105"/>
      <c r="S27" s="105"/>
      <c r="T27" s="105"/>
      <c r="U27" s="66">
        <f>SUM(R27:T27)</f>
        <v>0</v>
      </c>
      <c r="V27" s="105"/>
      <c r="W27" s="105"/>
      <c r="X27" s="105"/>
      <c r="Y27" s="57"/>
      <c r="Z27" s="105"/>
      <c r="AA27" s="106"/>
      <c r="AC27" s="110"/>
      <c r="AD27" s="105"/>
      <c r="AE27" s="105"/>
      <c r="AF27" s="105"/>
      <c r="AG27" s="105"/>
      <c r="AH27" s="105"/>
      <c r="AI27" s="105"/>
      <c r="AJ27" s="105"/>
      <c r="AK27" s="105"/>
      <c r="AL27" s="106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</row>
    <row r="28" spans="1:60" ht="24.75" customHeight="1" thickBot="1">
      <c r="A28" s="13" t="s">
        <v>44</v>
      </c>
      <c r="B28" s="3" t="s">
        <v>4</v>
      </c>
      <c r="C28" s="27"/>
      <c r="D28" s="97"/>
      <c r="E28" s="97"/>
      <c r="F28" s="64">
        <f>SUM(C28:E28)</f>
        <v>0</v>
      </c>
      <c r="G28" s="64"/>
      <c r="H28" s="49"/>
      <c r="I28" s="97"/>
      <c r="J28" s="97"/>
      <c r="K28" s="97"/>
      <c r="L28" s="97"/>
      <c r="M28" s="97"/>
      <c r="N28" s="97">
        <f t="shared" si="4"/>
        <v>0</v>
      </c>
      <c r="O28" s="97"/>
      <c r="P28" s="97"/>
      <c r="Q28" s="97"/>
      <c r="R28" s="97"/>
      <c r="S28" s="97"/>
      <c r="T28" s="97"/>
      <c r="U28" s="64">
        <f>SUM(R28:T28)</f>
        <v>0</v>
      </c>
      <c r="V28" s="97"/>
      <c r="W28" s="97"/>
      <c r="X28" s="97"/>
      <c r="Y28" s="64">
        <f>SUM(V28:X28)</f>
        <v>0</v>
      </c>
      <c r="Z28" s="97"/>
      <c r="AA28" s="98"/>
      <c r="AC28" s="96"/>
      <c r="AD28" s="97"/>
      <c r="AE28" s="97"/>
      <c r="AF28" s="97"/>
      <c r="AG28" s="97"/>
      <c r="AH28" s="97"/>
      <c r="AI28" s="97"/>
      <c r="AJ28" s="97"/>
      <c r="AK28" s="97"/>
      <c r="AL28" s="9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</row>
    <row r="29" spans="1:60" ht="24.75" customHeight="1" thickBot="1">
      <c r="A29" s="22" t="s">
        <v>45</v>
      </c>
      <c r="B29" s="41" t="s">
        <v>12</v>
      </c>
      <c r="C29" s="32"/>
      <c r="D29" s="14"/>
      <c r="E29" s="14"/>
      <c r="F29" s="67">
        <f>SUM(C29:E29)</f>
        <v>0</v>
      </c>
      <c r="G29" s="67"/>
      <c r="H29" s="50"/>
      <c r="I29" s="14"/>
      <c r="J29" s="14"/>
      <c r="K29" s="14"/>
      <c r="L29" s="14"/>
      <c r="M29" s="14"/>
      <c r="N29" s="72">
        <f t="shared" si="4"/>
        <v>0</v>
      </c>
      <c r="O29" s="14"/>
      <c r="P29" s="14"/>
      <c r="Q29" s="14"/>
      <c r="R29" s="14"/>
      <c r="S29" s="14"/>
      <c r="T29" s="14"/>
      <c r="U29" s="67">
        <f>SUM(R29:T29)</f>
        <v>0</v>
      </c>
      <c r="V29" s="14"/>
      <c r="W29" s="14"/>
      <c r="X29" s="14"/>
      <c r="Y29" s="67">
        <f>SUM(V29:X29)</f>
        <v>0</v>
      </c>
      <c r="Z29" s="14"/>
      <c r="AA29" s="23"/>
      <c r="AC29" s="52"/>
      <c r="AD29" s="14"/>
      <c r="AE29" s="14"/>
      <c r="AF29" s="14"/>
      <c r="AG29" s="14"/>
      <c r="AH29" s="14"/>
      <c r="AI29" s="14"/>
      <c r="AJ29" s="14"/>
      <c r="AK29" s="14"/>
      <c r="AL29" s="23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</row>
    <row r="30" spans="1:60" ht="39" thickBot="1">
      <c r="A30" s="13" t="s">
        <v>46</v>
      </c>
      <c r="B30" s="3" t="s">
        <v>47</v>
      </c>
      <c r="C30" s="29">
        <f>SUM(C31:C32)</f>
        <v>0</v>
      </c>
      <c r="D30" s="100">
        <f>SUM(D31:D32)</f>
        <v>0</v>
      </c>
      <c r="E30" s="100">
        <f>SUM(E31:E32)</f>
        <v>0</v>
      </c>
      <c r="F30" s="65">
        <f>SUM(F31:F32)</f>
        <v>0</v>
      </c>
      <c r="G30" s="65">
        <f>SUM(G31:G32)</f>
        <v>0</v>
      </c>
      <c r="H30" s="45"/>
      <c r="I30" s="100">
        <f aca="true" t="shared" si="10" ref="I30:AA30">SUM(I31:I32)</f>
        <v>0</v>
      </c>
      <c r="J30" s="100">
        <f t="shared" si="10"/>
        <v>0</v>
      </c>
      <c r="K30" s="100">
        <f t="shared" si="10"/>
        <v>0</v>
      </c>
      <c r="L30" s="100">
        <f t="shared" si="10"/>
        <v>0</v>
      </c>
      <c r="M30" s="100">
        <f>SUM(M31:M32)</f>
        <v>0</v>
      </c>
      <c r="N30" s="70">
        <f>SUM(K30:M30)</f>
        <v>0</v>
      </c>
      <c r="O30" s="100">
        <f t="shared" si="10"/>
        <v>0</v>
      </c>
      <c r="P30" s="100">
        <f t="shared" si="10"/>
        <v>0</v>
      </c>
      <c r="Q30" s="100">
        <f t="shared" si="10"/>
        <v>0</v>
      </c>
      <c r="R30" s="100">
        <f t="shared" si="10"/>
        <v>0</v>
      </c>
      <c r="S30" s="100">
        <f t="shared" si="10"/>
        <v>0</v>
      </c>
      <c r="T30" s="100">
        <f t="shared" si="10"/>
        <v>0</v>
      </c>
      <c r="U30" s="65">
        <f>SUM(U31:U32)</f>
        <v>0</v>
      </c>
      <c r="V30" s="100">
        <f t="shared" si="10"/>
        <v>0</v>
      </c>
      <c r="W30" s="100">
        <f t="shared" si="10"/>
        <v>0</v>
      </c>
      <c r="X30" s="100">
        <f t="shared" si="10"/>
        <v>0</v>
      </c>
      <c r="Y30" s="65">
        <f>SUM(Y31:Y32)</f>
        <v>0</v>
      </c>
      <c r="Z30" s="100">
        <f t="shared" si="10"/>
        <v>0</v>
      </c>
      <c r="AA30" s="101">
        <f t="shared" si="10"/>
        <v>0</v>
      </c>
      <c r="AC30" s="99">
        <f aca="true" t="shared" si="11" ref="AC30:AL30">SUM(AC31:AC32)</f>
        <v>0</v>
      </c>
      <c r="AD30" s="100">
        <f t="shared" si="11"/>
        <v>0</v>
      </c>
      <c r="AE30" s="100">
        <f t="shared" si="11"/>
        <v>0</v>
      </c>
      <c r="AF30" s="100">
        <f t="shared" si="11"/>
        <v>0</v>
      </c>
      <c r="AG30" s="100">
        <f t="shared" si="11"/>
        <v>0</v>
      </c>
      <c r="AH30" s="100">
        <f t="shared" si="11"/>
        <v>0</v>
      </c>
      <c r="AI30" s="100">
        <f t="shared" si="11"/>
        <v>0</v>
      </c>
      <c r="AJ30" s="100">
        <f t="shared" si="11"/>
        <v>0</v>
      </c>
      <c r="AK30" s="100">
        <f t="shared" si="11"/>
        <v>0</v>
      </c>
      <c r="AL30" s="101">
        <f t="shared" si="11"/>
        <v>0</v>
      </c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</row>
    <row r="31" spans="1:60" ht="30">
      <c r="A31" s="21"/>
      <c r="B31" s="6" t="s">
        <v>48</v>
      </c>
      <c r="C31" s="33"/>
      <c r="D31" s="118"/>
      <c r="E31" s="118"/>
      <c r="F31" s="56">
        <f>SUM(C31:E31)</f>
        <v>0</v>
      </c>
      <c r="G31" s="56"/>
      <c r="H31" s="44"/>
      <c r="I31" s="118"/>
      <c r="J31" s="118"/>
      <c r="K31" s="118"/>
      <c r="L31" s="118"/>
      <c r="M31" s="118"/>
      <c r="N31" s="72">
        <f t="shared" si="4"/>
        <v>0</v>
      </c>
      <c r="O31" s="118"/>
      <c r="P31" s="118"/>
      <c r="Q31" s="118"/>
      <c r="R31" s="118"/>
      <c r="S31" s="118"/>
      <c r="T31" s="118"/>
      <c r="U31" s="56">
        <f>SUM(R31:T31)</f>
        <v>0</v>
      </c>
      <c r="V31" s="118"/>
      <c r="W31" s="118"/>
      <c r="X31" s="118"/>
      <c r="Y31" s="56">
        <f>SUM(V31:X31)</f>
        <v>0</v>
      </c>
      <c r="Z31" s="118"/>
      <c r="AA31" s="119"/>
      <c r="AC31" s="117"/>
      <c r="AD31" s="118"/>
      <c r="AE31" s="118"/>
      <c r="AF31" s="118"/>
      <c r="AG31" s="118"/>
      <c r="AH31" s="118"/>
      <c r="AI31" s="118"/>
      <c r="AJ31" s="118"/>
      <c r="AK31" s="118"/>
      <c r="AL31" s="119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</row>
    <row r="32" spans="1:60" ht="45.75" thickBot="1">
      <c r="A32" s="19"/>
      <c r="B32" s="40" t="s">
        <v>49</v>
      </c>
      <c r="C32" s="28"/>
      <c r="D32" s="121"/>
      <c r="E32" s="121"/>
      <c r="F32" s="54">
        <f>SUM(C32:E32)</f>
        <v>0</v>
      </c>
      <c r="G32" s="54"/>
      <c r="H32" s="113"/>
      <c r="I32" s="121"/>
      <c r="J32" s="121"/>
      <c r="K32" s="121"/>
      <c r="L32" s="121"/>
      <c r="M32" s="121"/>
      <c r="N32" s="72">
        <f>SUM(K32:M32)</f>
        <v>0</v>
      </c>
      <c r="O32" s="121"/>
      <c r="P32" s="121"/>
      <c r="Q32" s="121"/>
      <c r="R32" s="121"/>
      <c r="S32" s="121"/>
      <c r="T32" s="121"/>
      <c r="U32" s="54">
        <f>SUM(R32:T32)</f>
        <v>0</v>
      </c>
      <c r="V32" s="121"/>
      <c r="W32" s="121"/>
      <c r="X32" s="121"/>
      <c r="Y32" s="54">
        <f>SUM(V32:X32)</f>
        <v>0</v>
      </c>
      <c r="Z32" s="121"/>
      <c r="AA32" s="122"/>
      <c r="AC32" s="120"/>
      <c r="AD32" s="121"/>
      <c r="AE32" s="121"/>
      <c r="AF32" s="121"/>
      <c r="AG32" s="121"/>
      <c r="AH32" s="121"/>
      <c r="AI32" s="121"/>
      <c r="AJ32" s="121"/>
      <c r="AK32" s="121"/>
      <c r="AL32" s="122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</row>
    <row r="33" spans="1:60" ht="26.25" thickBot="1">
      <c r="A33" s="13" t="s">
        <v>50</v>
      </c>
      <c r="B33" s="3" t="s">
        <v>13</v>
      </c>
      <c r="C33" s="27"/>
      <c r="D33" s="97"/>
      <c r="E33" s="97"/>
      <c r="F33" s="64">
        <f>SUM(C33:E33)</f>
        <v>0</v>
      </c>
      <c r="G33" s="64"/>
      <c r="H33" s="97"/>
      <c r="I33" s="97"/>
      <c r="J33" s="97"/>
      <c r="K33" s="97"/>
      <c r="L33" s="97"/>
      <c r="M33" s="97"/>
      <c r="N33" s="97">
        <f t="shared" si="4"/>
        <v>0</v>
      </c>
      <c r="O33" s="97"/>
      <c r="P33" s="97"/>
      <c r="Q33" s="97"/>
      <c r="R33" s="97"/>
      <c r="S33" s="97"/>
      <c r="T33" s="97"/>
      <c r="U33" s="64">
        <f>SUM(R33:T33)</f>
        <v>0</v>
      </c>
      <c r="V33" s="97"/>
      <c r="W33" s="97"/>
      <c r="X33" s="97"/>
      <c r="Y33" s="64">
        <f>SUM(V33:X33)</f>
        <v>0</v>
      </c>
      <c r="Z33" s="97"/>
      <c r="AA33" s="98"/>
      <c r="AC33" s="96"/>
      <c r="AD33" s="97"/>
      <c r="AE33" s="97"/>
      <c r="AF33" s="97"/>
      <c r="AG33" s="97"/>
      <c r="AH33" s="97"/>
      <c r="AI33" s="97"/>
      <c r="AJ33" s="97"/>
      <c r="AK33" s="97"/>
      <c r="AL33" s="9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</row>
    <row r="34" spans="1:60" ht="39" thickBot="1">
      <c r="A34" s="13" t="s">
        <v>51</v>
      </c>
      <c r="B34" s="3" t="s">
        <v>14</v>
      </c>
      <c r="C34" s="29">
        <f>SUM(C35:C36)</f>
        <v>0</v>
      </c>
      <c r="D34" s="100">
        <f>SUM(D35:D36)</f>
        <v>0</v>
      </c>
      <c r="E34" s="100">
        <f>SUM(E35:E36)</f>
        <v>0</v>
      </c>
      <c r="F34" s="65">
        <f>SUM(F35:F36)</f>
        <v>0</v>
      </c>
      <c r="G34" s="65">
        <f>SUM(G35:G36)</f>
        <v>0</v>
      </c>
      <c r="H34" s="46"/>
      <c r="I34" s="100">
        <f aca="true" t="shared" si="12" ref="I34:AA34">SUM(I35:I36)</f>
        <v>0</v>
      </c>
      <c r="J34" s="100">
        <f t="shared" si="12"/>
        <v>0</v>
      </c>
      <c r="K34" s="100">
        <f t="shared" si="12"/>
        <v>0</v>
      </c>
      <c r="L34" s="100">
        <f t="shared" si="12"/>
        <v>0</v>
      </c>
      <c r="M34" s="100">
        <f t="shared" si="12"/>
        <v>0</v>
      </c>
      <c r="N34" s="100">
        <f>SUM(K34:M34)</f>
        <v>0</v>
      </c>
      <c r="O34" s="100">
        <f t="shared" si="12"/>
        <v>0</v>
      </c>
      <c r="P34" s="100">
        <f t="shared" si="12"/>
        <v>0</v>
      </c>
      <c r="Q34" s="100">
        <f t="shared" si="12"/>
        <v>0</v>
      </c>
      <c r="R34" s="100">
        <f t="shared" si="12"/>
        <v>0</v>
      </c>
      <c r="S34" s="100">
        <f t="shared" si="12"/>
        <v>0</v>
      </c>
      <c r="T34" s="100">
        <f t="shared" si="12"/>
        <v>0</v>
      </c>
      <c r="U34" s="65">
        <f t="shared" si="12"/>
        <v>0</v>
      </c>
      <c r="V34" s="100">
        <f t="shared" si="12"/>
        <v>0</v>
      </c>
      <c r="W34" s="100">
        <f t="shared" si="12"/>
        <v>0</v>
      </c>
      <c r="X34" s="100">
        <f t="shared" si="12"/>
        <v>0</v>
      </c>
      <c r="Y34" s="65">
        <f t="shared" si="12"/>
        <v>0</v>
      </c>
      <c r="Z34" s="100">
        <f t="shared" si="12"/>
        <v>0</v>
      </c>
      <c r="AA34" s="101">
        <f t="shared" si="12"/>
        <v>0</v>
      </c>
      <c r="AC34" s="99">
        <f aca="true" t="shared" si="13" ref="AC34:AL34">SUM(AC35:AC36)</f>
        <v>0</v>
      </c>
      <c r="AD34" s="100">
        <f t="shared" si="13"/>
        <v>0</v>
      </c>
      <c r="AE34" s="100">
        <f t="shared" si="13"/>
        <v>0</v>
      </c>
      <c r="AF34" s="100">
        <f t="shared" si="13"/>
        <v>0</v>
      </c>
      <c r="AG34" s="100">
        <f t="shared" si="13"/>
        <v>0</v>
      </c>
      <c r="AH34" s="100">
        <f t="shared" si="13"/>
        <v>0</v>
      </c>
      <c r="AI34" s="100">
        <f t="shared" si="13"/>
        <v>0</v>
      </c>
      <c r="AJ34" s="100">
        <f t="shared" si="13"/>
        <v>0</v>
      </c>
      <c r="AK34" s="100">
        <f t="shared" si="13"/>
        <v>0</v>
      </c>
      <c r="AL34" s="101">
        <f t="shared" si="13"/>
        <v>0</v>
      </c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</row>
    <row r="35" spans="1:60" ht="30">
      <c r="A35" s="21"/>
      <c r="B35" s="8" t="s">
        <v>52</v>
      </c>
      <c r="C35" s="26"/>
      <c r="D35" s="91"/>
      <c r="E35" s="91"/>
      <c r="F35" s="62">
        <f>SUM(C35:E35)</f>
        <v>0</v>
      </c>
      <c r="G35" s="62"/>
      <c r="H35" s="47"/>
      <c r="I35" s="91"/>
      <c r="J35" s="91"/>
      <c r="K35" s="91"/>
      <c r="L35" s="91"/>
      <c r="M35" s="91"/>
      <c r="N35" s="91">
        <f t="shared" si="4"/>
        <v>0</v>
      </c>
      <c r="O35" s="91"/>
      <c r="P35" s="91"/>
      <c r="Q35" s="91"/>
      <c r="R35" s="91"/>
      <c r="S35" s="91"/>
      <c r="T35" s="91"/>
      <c r="U35" s="62">
        <f>SUM(R35:T35)</f>
        <v>0</v>
      </c>
      <c r="V35" s="91"/>
      <c r="W35" s="91"/>
      <c r="X35" s="91"/>
      <c r="Y35" s="62">
        <f>SUM(V35:X35)</f>
        <v>0</v>
      </c>
      <c r="Z35" s="91"/>
      <c r="AA35" s="92"/>
      <c r="AC35" s="90"/>
      <c r="AD35" s="91"/>
      <c r="AE35" s="91"/>
      <c r="AF35" s="91"/>
      <c r="AG35" s="91"/>
      <c r="AH35" s="91"/>
      <c r="AI35" s="91"/>
      <c r="AJ35" s="91"/>
      <c r="AK35" s="91"/>
      <c r="AL35" s="92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</row>
    <row r="36" spans="1:60" ht="45.75" thickBot="1">
      <c r="A36" s="19"/>
      <c r="B36" s="40" t="s">
        <v>53</v>
      </c>
      <c r="C36" s="28"/>
      <c r="D36" s="121"/>
      <c r="E36" s="121"/>
      <c r="F36" s="54">
        <f>SUM(C36:E36)</f>
        <v>0</v>
      </c>
      <c r="G36" s="54"/>
      <c r="H36" s="51"/>
      <c r="I36" s="121"/>
      <c r="J36" s="121"/>
      <c r="K36" s="121"/>
      <c r="L36" s="121"/>
      <c r="M36" s="121"/>
      <c r="N36" s="121">
        <f t="shared" si="4"/>
        <v>0</v>
      </c>
      <c r="O36" s="121"/>
      <c r="P36" s="121"/>
      <c r="Q36" s="121"/>
      <c r="R36" s="121"/>
      <c r="S36" s="121"/>
      <c r="T36" s="121"/>
      <c r="U36" s="54">
        <f>SUM(R36:T36)</f>
        <v>0</v>
      </c>
      <c r="V36" s="121"/>
      <c r="W36" s="121"/>
      <c r="X36" s="121"/>
      <c r="Y36" s="54">
        <f>SUM(V36:X36)</f>
        <v>0</v>
      </c>
      <c r="Z36" s="121"/>
      <c r="AA36" s="122"/>
      <c r="AC36" s="120"/>
      <c r="AD36" s="121"/>
      <c r="AE36" s="121"/>
      <c r="AF36" s="121"/>
      <c r="AG36" s="121"/>
      <c r="AH36" s="121"/>
      <c r="AI36" s="121"/>
      <c r="AJ36" s="121"/>
      <c r="AK36" s="121"/>
      <c r="AL36" s="122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</row>
    <row r="37" spans="1:60" ht="15.75" thickBot="1">
      <c r="A37" s="13" t="s">
        <v>54</v>
      </c>
      <c r="B37" s="3" t="s">
        <v>5</v>
      </c>
      <c r="C37" s="103">
        <v>171</v>
      </c>
      <c r="D37" s="103">
        <v>1</v>
      </c>
      <c r="E37" s="103"/>
      <c r="F37" s="103">
        <f>SUM(C37:E37)</f>
        <v>172</v>
      </c>
      <c r="G37" s="103">
        <v>4</v>
      </c>
      <c r="H37" s="48"/>
      <c r="I37" s="103">
        <v>134509.427722</v>
      </c>
      <c r="J37" s="103">
        <v>103969.0776395889</v>
      </c>
      <c r="K37" s="103">
        <v>133836.152722</v>
      </c>
      <c r="L37" s="103">
        <v>673.275</v>
      </c>
      <c r="M37" s="103"/>
      <c r="N37" s="103">
        <f t="shared" si="4"/>
        <v>134509.427722</v>
      </c>
      <c r="O37" s="103">
        <v>103969.0776395889</v>
      </c>
      <c r="P37" s="103">
        <v>143421.12416536018</v>
      </c>
      <c r="Q37" s="103">
        <v>30697.200421635163</v>
      </c>
      <c r="R37" s="103"/>
      <c r="S37" s="103"/>
      <c r="T37" s="103"/>
      <c r="U37" s="68">
        <f>SUM(R37:T37)</f>
        <v>0</v>
      </c>
      <c r="V37" s="103"/>
      <c r="W37" s="103"/>
      <c r="X37" s="103"/>
      <c r="Y37" s="68">
        <f>SUM(V37:X37)</f>
        <v>0</v>
      </c>
      <c r="Z37" s="103"/>
      <c r="AA37" s="104"/>
      <c r="AC37" s="102"/>
      <c r="AD37" s="103"/>
      <c r="AE37" s="103"/>
      <c r="AF37" s="103"/>
      <c r="AG37" s="103"/>
      <c r="AH37" s="103"/>
      <c r="AI37" s="103"/>
      <c r="AJ37" s="103"/>
      <c r="AK37" s="103"/>
      <c r="AL37" s="104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</row>
    <row r="38" spans="1:60" ht="26.25" thickBot="1">
      <c r="A38" s="13" t="s">
        <v>55</v>
      </c>
      <c r="B38" s="3" t="s">
        <v>56</v>
      </c>
      <c r="C38" s="27">
        <v>3</v>
      </c>
      <c r="D38" s="97"/>
      <c r="E38" s="97"/>
      <c r="F38" s="64">
        <f>SUM(C38:E38)</f>
        <v>3</v>
      </c>
      <c r="G38" s="64">
        <v>217</v>
      </c>
      <c r="H38" s="49"/>
      <c r="I38" s="97">
        <v>13422.5</v>
      </c>
      <c r="J38" s="97">
        <v>12561.012000000006</v>
      </c>
      <c r="K38" s="97">
        <v>13422.5</v>
      </c>
      <c r="L38" s="97"/>
      <c r="M38" s="97"/>
      <c r="N38" s="97">
        <f t="shared" si="4"/>
        <v>13422.5</v>
      </c>
      <c r="O38" s="97">
        <v>12561.012000000006</v>
      </c>
      <c r="P38" s="97">
        <v>56208.66609012651</v>
      </c>
      <c r="Q38" s="97">
        <v>54572.099160236554</v>
      </c>
      <c r="R38" s="97"/>
      <c r="S38" s="97"/>
      <c r="T38" s="97"/>
      <c r="U38" s="64">
        <f>SUM(R38:T38)</f>
        <v>0</v>
      </c>
      <c r="V38" s="97"/>
      <c r="W38" s="97"/>
      <c r="X38" s="97"/>
      <c r="Y38" s="64">
        <f>SUM(V38:X38)</f>
        <v>0</v>
      </c>
      <c r="Z38" s="97"/>
      <c r="AA38" s="98"/>
      <c r="AC38" s="96"/>
      <c r="AD38" s="97"/>
      <c r="AE38" s="97"/>
      <c r="AF38" s="97"/>
      <c r="AG38" s="97"/>
      <c r="AH38" s="97"/>
      <c r="AI38" s="97"/>
      <c r="AJ38" s="97"/>
      <c r="AK38" s="97"/>
      <c r="AL38" s="9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</row>
    <row r="39" spans="1:60" ht="15.75" thickBot="1">
      <c r="A39" s="13" t="s">
        <v>57</v>
      </c>
      <c r="B39" s="3" t="s">
        <v>6</v>
      </c>
      <c r="C39" s="27"/>
      <c r="D39" s="97"/>
      <c r="E39" s="97"/>
      <c r="F39" s="64">
        <f>SUM(C39:E39)</f>
        <v>0</v>
      </c>
      <c r="G39" s="64"/>
      <c r="H39" s="49"/>
      <c r="I39" s="97"/>
      <c r="J39" s="97"/>
      <c r="K39" s="97"/>
      <c r="L39" s="97"/>
      <c r="M39" s="97"/>
      <c r="N39" s="97">
        <f t="shared" si="4"/>
        <v>0</v>
      </c>
      <c r="O39" s="97"/>
      <c r="P39" s="97"/>
      <c r="Q39" s="97"/>
      <c r="R39" s="97"/>
      <c r="S39" s="97"/>
      <c r="T39" s="97"/>
      <c r="U39" s="64">
        <f>SUM(R39:T39)</f>
        <v>0</v>
      </c>
      <c r="V39" s="97"/>
      <c r="W39" s="97"/>
      <c r="X39" s="97"/>
      <c r="Y39" s="64">
        <f>SUM(V39:X39)</f>
        <v>0</v>
      </c>
      <c r="Z39" s="97"/>
      <c r="AA39" s="98"/>
      <c r="AC39" s="96"/>
      <c r="AD39" s="97"/>
      <c r="AE39" s="97"/>
      <c r="AF39" s="97"/>
      <c r="AG39" s="97"/>
      <c r="AH39" s="97"/>
      <c r="AI39" s="97"/>
      <c r="AJ39" s="97"/>
      <c r="AK39" s="97"/>
      <c r="AL39" s="9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</row>
    <row r="40" spans="1:60" ht="15.75" thickBot="1">
      <c r="A40" s="13" t="s">
        <v>58</v>
      </c>
      <c r="B40" s="3" t="s">
        <v>7</v>
      </c>
      <c r="C40" s="24">
        <f>SUM(C41:C43)</f>
        <v>0</v>
      </c>
      <c r="D40" s="76">
        <f>SUM(D41:D43)</f>
        <v>0</v>
      </c>
      <c r="E40" s="76">
        <f>SUM(E41:E43)</f>
        <v>0</v>
      </c>
      <c r="F40" s="61">
        <f>SUM(F41:F43)</f>
        <v>0</v>
      </c>
      <c r="G40" s="61">
        <f>SUM(G41:G43)</f>
        <v>0</v>
      </c>
      <c r="H40" s="49"/>
      <c r="I40" s="76">
        <f aca="true" t="shared" si="14" ref="I40:AA40">SUM(I41:I43)</f>
        <v>0</v>
      </c>
      <c r="J40" s="76">
        <f t="shared" si="14"/>
        <v>0</v>
      </c>
      <c r="K40" s="76">
        <f t="shared" si="14"/>
        <v>0</v>
      </c>
      <c r="L40" s="76">
        <f t="shared" si="14"/>
        <v>0</v>
      </c>
      <c r="M40" s="76">
        <f t="shared" si="14"/>
        <v>0</v>
      </c>
      <c r="N40" s="76">
        <f t="shared" si="4"/>
        <v>0</v>
      </c>
      <c r="O40" s="76">
        <f t="shared" si="14"/>
        <v>0</v>
      </c>
      <c r="P40" s="76">
        <f t="shared" si="14"/>
        <v>0</v>
      </c>
      <c r="Q40" s="76">
        <f t="shared" si="14"/>
        <v>0</v>
      </c>
      <c r="R40" s="76">
        <f t="shared" si="14"/>
        <v>0</v>
      </c>
      <c r="S40" s="76">
        <f t="shared" si="14"/>
        <v>0</v>
      </c>
      <c r="T40" s="76">
        <f t="shared" si="14"/>
        <v>0</v>
      </c>
      <c r="U40" s="61">
        <f t="shared" si="14"/>
        <v>0</v>
      </c>
      <c r="V40" s="76">
        <f t="shared" si="14"/>
        <v>0</v>
      </c>
      <c r="W40" s="76">
        <f t="shared" si="14"/>
        <v>0</v>
      </c>
      <c r="X40" s="76">
        <f t="shared" si="14"/>
        <v>0</v>
      </c>
      <c r="Y40" s="61">
        <f t="shared" si="14"/>
        <v>0</v>
      </c>
      <c r="Z40" s="76">
        <f t="shared" si="14"/>
        <v>0</v>
      </c>
      <c r="AA40" s="77">
        <f t="shared" si="14"/>
        <v>0</v>
      </c>
      <c r="AC40" s="75">
        <f aca="true" t="shared" si="15" ref="AC40:AL40">SUM(AC41:AC43)</f>
        <v>0</v>
      </c>
      <c r="AD40" s="76">
        <f t="shared" si="15"/>
        <v>0</v>
      </c>
      <c r="AE40" s="76">
        <f t="shared" si="15"/>
        <v>0</v>
      </c>
      <c r="AF40" s="76">
        <f t="shared" si="15"/>
        <v>0</v>
      </c>
      <c r="AG40" s="76">
        <f t="shared" si="15"/>
        <v>0</v>
      </c>
      <c r="AH40" s="76">
        <f t="shared" si="15"/>
        <v>0</v>
      </c>
      <c r="AI40" s="76">
        <f t="shared" si="15"/>
        <v>0</v>
      </c>
      <c r="AJ40" s="76">
        <f t="shared" si="15"/>
        <v>0</v>
      </c>
      <c r="AK40" s="76">
        <f t="shared" si="15"/>
        <v>0</v>
      </c>
      <c r="AL40" s="77">
        <f t="shared" si="15"/>
        <v>0</v>
      </c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</row>
    <row r="41" spans="1:60" ht="30">
      <c r="A41" s="17"/>
      <c r="B41" s="9" t="s">
        <v>59</v>
      </c>
      <c r="C41" s="35"/>
      <c r="D41" s="108"/>
      <c r="E41" s="108"/>
      <c r="F41" s="69">
        <f>SUM(C41:E41)</f>
        <v>0</v>
      </c>
      <c r="G41" s="69"/>
      <c r="H41" s="47"/>
      <c r="I41" s="108"/>
      <c r="J41" s="108"/>
      <c r="K41" s="108"/>
      <c r="L41" s="108"/>
      <c r="M41" s="108"/>
      <c r="N41" s="108">
        <f t="shared" si="4"/>
        <v>0</v>
      </c>
      <c r="O41" s="108"/>
      <c r="P41" s="108"/>
      <c r="Q41" s="108"/>
      <c r="R41" s="108"/>
      <c r="S41" s="108"/>
      <c r="T41" s="108"/>
      <c r="U41" s="69">
        <f>SUM(R41:T41)</f>
        <v>0</v>
      </c>
      <c r="V41" s="108"/>
      <c r="W41" s="108"/>
      <c r="X41" s="108"/>
      <c r="Y41" s="69">
        <f>SUM(V41:X41)</f>
        <v>0</v>
      </c>
      <c r="Z41" s="108"/>
      <c r="AA41" s="109"/>
      <c r="AC41" s="107"/>
      <c r="AD41" s="108"/>
      <c r="AE41" s="108"/>
      <c r="AF41" s="108"/>
      <c r="AG41" s="108"/>
      <c r="AH41" s="108"/>
      <c r="AI41" s="108"/>
      <c r="AJ41" s="108"/>
      <c r="AK41" s="108"/>
      <c r="AL41" s="109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</row>
    <row r="42" spans="1:60" ht="30">
      <c r="A42" s="18"/>
      <c r="B42" s="7" t="s">
        <v>60</v>
      </c>
      <c r="C42" s="30"/>
      <c r="D42" s="115"/>
      <c r="E42" s="115"/>
      <c r="F42" s="55">
        <f>SUM(C42:E42)</f>
        <v>0</v>
      </c>
      <c r="G42" s="55"/>
      <c r="H42" s="113"/>
      <c r="I42" s="115"/>
      <c r="J42" s="115"/>
      <c r="K42" s="115"/>
      <c r="L42" s="115"/>
      <c r="M42" s="115"/>
      <c r="N42" s="115">
        <f t="shared" si="4"/>
        <v>0</v>
      </c>
      <c r="O42" s="115"/>
      <c r="P42" s="115"/>
      <c r="Q42" s="115"/>
      <c r="R42" s="115"/>
      <c r="S42" s="115"/>
      <c r="T42" s="115"/>
      <c r="U42" s="55">
        <f>SUM(R42:T42)</f>
        <v>0</v>
      </c>
      <c r="V42" s="115"/>
      <c r="W42" s="115"/>
      <c r="X42" s="115"/>
      <c r="Y42" s="55">
        <f>SUM(V42:X42)</f>
        <v>0</v>
      </c>
      <c r="Z42" s="115"/>
      <c r="AA42" s="116"/>
      <c r="AC42" s="114"/>
      <c r="AD42" s="115"/>
      <c r="AE42" s="115"/>
      <c r="AF42" s="115"/>
      <c r="AG42" s="115"/>
      <c r="AH42" s="115"/>
      <c r="AI42" s="115"/>
      <c r="AJ42" s="115"/>
      <c r="AK42" s="115"/>
      <c r="AL42" s="116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</row>
    <row r="43" spans="1:60" ht="15.75" thickBot="1">
      <c r="A43" s="19"/>
      <c r="B43" s="42" t="s">
        <v>61</v>
      </c>
      <c r="C43" s="31"/>
      <c r="D43" s="105"/>
      <c r="E43" s="105"/>
      <c r="F43" s="66">
        <f>SUM(C43:E43)</f>
        <v>0</v>
      </c>
      <c r="G43" s="66"/>
      <c r="H43" s="46"/>
      <c r="I43" s="105"/>
      <c r="J43" s="105"/>
      <c r="K43" s="105"/>
      <c r="L43" s="105"/>
      <c r="M43" s="105"/>
      <c r="N43" s="105">
        <f t="shared" si="4"/>
        <v>0</v>
      </c>
      <c r="O43" s="105"/>
      <c r="P43" s="105"/>
      <c r="Q43" s="105"/>
      <c r="R43" s="105"/>
      <c r="S43" s="105"/>
      <c r="T43" s="105"/>
      <c r="U43" s="66">
        <f>SUM(R43:T43)</f>
        <v>0</v>
      </c>
      <c r="V43" s="105"/>
      <c r="W43" s="105"/>
      <c r="X43" s="105"/>
      <c r="Y43" s="66">
        <f>SUM(V43:X43)</f>
        <v>0</v>
      </c>
      <c r="Z43" s="105"/>
      <c r="AA43" s="106"/>
      <c r="AC43" s="110"/>
      <c r="AD43" s="105"/>
      <c r="AE43" s="105"/>
      <c r="AF43" s="105"/>
      <c r="AG43" s="105"/>
      <c r="AH43" s="105"/>
      <c r="AI43" s="105"/>
      <c r="AJ43" s="105"/>
      <c r="AK43" s="105"/>
      <c r="AL43" s="106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</row>
    <row r="44" spans="1:60" ht="15.75" thickBot="1">
      <c r="A44" s="13" t="s">
        <v>62</v>
      </c>
      <c r="B44" s="3" t="s">
        <v>8</v>
      </c>
      <c r="C44" s="27"/>
      <c r="D44" s="97"/>
      <c r="E44" s="97"/>
      <c r="F44" s="64">
        <f>SUM(C44:E44)</f>
        <v>0</v>
      </c>
      <c r="G44" s="64"/>
      <c r="H44" s="49"/>
      <c r="I44" s="97"/>
      <c r="J44" s="97"/>
      <c r="K44" s="97"/>
      <c r="L44" s="97"/>
      <c r="M44" s="97"/>
      <c r="N44" s="97">
        <f t="shared" si="4"/>
        <v>0</v>
      </c>
      <c r="O44" s="97"/>
      <c r="P44" s="97"/>
      <c r="Q44" s="97"/>
      <c r="R44" s="97"/>
      <c r="S44" s="97"/>
      <c r="T44" s="97"/>
      <c r="U44" s="64">
        <f>SUM(R44:T44)</f>
        <v>0</v>
      </c>
      <c r="V44" s="97"/>
      <c r="W44" s="97"/>
      <c r="X44" s="97"/>
      <c r="Y44" s="64">
        <f>SUM(V44:X44)</f>
        <v>0</v>
      </c>
      <c r="Z44" s="97"/>
      <c r="AA44" s="98"/>
      <c r="AC44" s="96"/>
      <c r="AD44" s="97"/>
      <c r="AE44" s="97"/>
      <c r="AF44" s="97"/>
      <c r="AG44" s="97"/>
      <c r="AH44" s="97"/>
      <c r="AI44" s="97"/>
      <c r="AJ44" s="97"/>
      <c r="AK44" s="97"/>
      <c r="AL44" s="9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</row>
    <row r="45" spans="1:60" ht="39" thickBot="1">
      <c r="A45" s="13" t="s">
        <v>63</v>
      </c>
      <c r="B45" s="3" t="s">
        <v>64</v>
      </c>
      <c r="C45" s="29">
        <f>SUM(C46:C48)</f>
        <v>0</v>
      </c>
      <c r="D45" s="100">
        <f>SUM(D46:D48)</f>
        <v>0</v>
      </c>
      <c r="E45" s="100">
        <f>SUM(E46:E48)</f>
        <v>0</v>
      </c>
      <c r="F45" s="65">
        <f>SUM(F46:F48)</f>
        <v>0</v>
      </c>
      <c r="G45" s="65">
        <f>SUM(G46:G48)</f>
        <v>0</v>
      </c>
      <c r="H45" s="49"/>
      <c r="I45" s="100">
        <f aca="true" t="shared" si="16" ref="I45:AA45">SUM(I46:I48)</f>
        <v>0</v>
      </c>
      <c r="J45" s="100">
        <f t="shared" si="16"/>
        <v>0</v>
      </c>
      <c r="K45" s="100">
        <f t="shared" si="16"/>
        <v>0</v>
      </c>
      <c r="L45" s="100">
        <f t="shared" si="16"/>
        <v>0</v>
      </c>
      <c r="M45" s="100">
        <f t="shared" si="16"/>
        <v>0</v>
      </c>
      <c r="N45" s="100">
        <f t="shared" si="4"/>
        <v>0</v>
      </c>
      <c r="O45" s="100">
        <f t="shared" si="16"/>
        <v>0</v>
      </c>
      <c r="P45" s="100">
        <f t="shared" si="16"/>
        <v>0</v>
      </c>
      <c r="Q45" s="100">
        <f t="shared" si="16"/>
        <v>0</v>
      </c>
      <c r="R45" s="100">
        <f t="shared" si="16"/>
        <v>0</v>
      </c>
      <c r="S45" s="100">
        <f t="shared" si="16"/>
        <v>0</v>
      </c>
      <c r="T45" s="100">
        <f t="shared" si="16"/>
        <v>0</v>
      </c>
      <c r="U45" s="65">
        <f t="shared" si="16"/>
        <v>0</v>
      </c>
      <c r="V45" s="100">
        <f t="shared" si="16"/>
        <v>0</v>
      </c>
      <c r="W45" s="100">
        <f t="shared" si="16"/>
        <v>0</v>
      </c>
      <c r="X45" s="100">
        <f t="shared" si="16"/>
        <v>0</v>
      </c>
      <c r="Y45" s="65">
        <f>SUM(Y46:Y48)</f>
        <v>0</v>
      </c>
      <c r="Z45" s="100">
        <f t="shared" si="16"/>
        <v>0</v>
      </c>
      <c r="AA45" s="101">
        <f t="shared" si="16"/>
        <v>0</v>
      </c>
      <c r="AC45" s="99">
        <f aca="true" t="shared" si="17" ref="AC45:AL45">SUM(AC46:AC48)</f>
        <v>0</v>
      </c>
      <c r="AD45" s="100">
        <f t="shared" si="17"/>
        <v>0</v>
      </c>
      <c r="AE45" s="100">
        <f t="shared" si="17"/>
        <v>0</v>
      </c>
      <c r="AF45" s="100">
        <f t="shared" si="17"/>
        <v>0</v>
      </c>
      <c r="AG45" s="100">
        <f t="shared" si="17"/>
        <v>0</v>
      </c>
      <c r="AH45" s="100">
        <f t="shared" si="17"/>
        <v>0</v>
      </c>
      <c r="AI45" s="100">
        <f t="shared" si="17"/>
        <v>0</v>
      </c>
      <c r="AJ45" s="100">
        <f t="shared" si="17"/>
        <v>0</v>
      </c>
      <c r="AK45" s="100">
        <f t="shared" si="17"/>
        <v>0</v>
      </c>
      <c r="AL45" s="101">
        <f t="shared" si="17"/>
        <v>0</v>
      </c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</row>
    <row r="46" spans="1:60" ht="15">
      <c r="A46" s="17"/>
      <c r="B46" s="10" t="s">
        <v>65</v>
      </c>
      <c r="C46" s="33"/>
      <c r="D46" s="118"/>
      <c r="E46" s="118"/>
      <c r="F46" s="56">
        <f>SUM(C46:E46)</f>
        <v>0</v>
      </c>
      <c r="G46" s="56"/>
      <c r="H46" s="47"/>
      <c r="I46" s="118"/>
      <c r="J46" s="118"/>
      <c r="K46" s="118"/>
      <c r="L46" s="118"/>
      <c r="M46" s="118"/>
      <c r="N46" s="118">
        <f t="shared" si="4"/>
        <v>0</v>
      </c>
      <c r="O46" s="118"/>
      <c r="P46" s="118"/>
      <c r="Q46" s="118"/>
      <c r="R46" s="118"/>
      <c r="S46" s="118"/>
      <c r="T46" s="118"/>
      <c r="U46" s="56">
        <f>SUM(R46:T46)</f>
        <v>0</v>
      </c>
      <c r="V46" s="118"/>
      <c r="W46" s="118"/>
      <c r="X46" s="118"/>
      <c r="Y46" s="56">
        <f>SUM(V46:X46)</f>
        <v>0</v>
      </c>
      <c r="Z46" s="118"/>
      <c r="AA46" s="119"/>
      <c r="AC46" s="117"/>
      <c r="AD46" s="118"/>
      <c r="AE46" s="118"/>
      <c r="AF46" s="118"/>
      <c r="AG46" s="118"/>
      <c r="AH46" s="118"/>
      <c r="AI46" s="118"/>
      <c r="AJ46" s="118"/>
      <c r="AK46" s="118"/>
      <c r="AL46" s="119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</row>
    <row r="47" spans="1:60" ht="15">
      <c r="A47" s="18"/>
      <c r="B47" s="43" t="s">
        <v>66</v>
      </c>
      <c r="C47" s="112"/>
      <c r="D47" s="82"/>
      <c r="E47" s="82"/>
      <c r="F47" s="58">
        <f>SUM(C47:E47)</f>
        <v>0</v>
      </c>
      <c r="G47" s="58"/>
      <c r="H47" s="113"/>
      <c r="I47" s="82"/>
      <c r="J47" s="82"/>
      <c r="K47" s="82"/>
      <c r="L47" s="82"/>
      <c r="M47" s="82"/>
      <c r="N47" s="82">
        <f t="shared" si="4"/>
        <v>0</v>
      </c>
      <c r="O47" s="82"/>
      <c r="P47" s="82"/>
      <c r="Q47" s="82"/>
      <c r="R47" s="82"/>
      <c r="S47" s="82"/>
      <c r="T47" s="82"/>
      <c r="U47" s="58">
        <f>SUM(R47:T47)</f>
        <v>0</v>
      </c>
      <c r="V47" s="82"/>
      <c r="W47" s="82"/>
      <c r="X47" s="82"/>
      <c r="Y47" s="58">
        <f>SUM(V47:X47)</f>
        <v>0</v>
      </c>
      <c r="Z47" s="82"/>
      <c r="AA47" s="83"/>
      <c r="AC47" s="81"/>
      <c r="AD47" s="82"/>
      <c r="AE47" s="82"/>
      <c r="AF47" s="82"/>
      <c r="AG47" s="82"/>
      <c r="AH47" s="82"/>
      <c r="AI47" s="82"/>
      <c r="AJ47" s="82"/>
      <c r="AK47" s="82"/>
      <c r="AL47" s="83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</row>
    <row r="48" spans="1:60" ht="15.75" thickBot="1">
      <c r="A48" s="19"/>
      <c r="B48" s="11" t="s">
        <v>67</v>
      </c>
      <c r="C48" s="31"/>
      <c r="D48" s="105"/>
      <c r="E48" s="105"/>
      <c r="F48" s="66">
        <f>SUM(C48:E48)</f>
        <v>0</v>
      </c>
      <c r="G48" s="66"/>
      <c r="H48" s="113"/>
      <c r="I48" s="105"/>
      <c r="J48" s="105"/>
      <c r="K48" s="105"/>
      <c r="L48" s="105"/>
      <c r="M48" s="105"/>
      <c r="N48" s="105">
        <f t="shared" si="4"/>
        <v>0</v>
      </c>
      <c r="O48" s="105"/>
      <c r="P48" s="105"/>
      <c r="Q48" s="105"/>
      <c r="R48" s="105"/>
      <c r="S48" s="105"/>
      <c r="T48" s="105"/>
      <c r="U48" s="66">
        <f>SUM(R48:T48)</f>
        <v>0</v>
      </c>
      <c r="V48" s="105"/>
      <c r="W48" s="105"/>
      <c r="X48" s="105"/>
      <c r="Y48" s="66">
        <f>SUM(V48:X48)</f>
        <v>0</v>
      </c>
      <c r="Z48" s="105"/>
      <c r="AA48" s="106"/>
      <c r="AC48" s="110"/>
      <c r="AD48" s="105"/>
      <c r="AE48" s="105"/>
      <c r="AF48" s="105"/>
      <c r="AG48" s="105"/>
      <c r="AH48" s="105"/>
      <c r="AI48" s="105"/>
      <c r="AJ48" s="105"/>
      <c r="AK48" s="105"/>
      <c r="AL48" s="106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</row>
    <row r="49" spans="1:60" ht="15.75" thickBot="1">
      <c r="A49" s="13" t="s">
        <v>68</v>
      </c>
      <c r="B49" s="3" t="s">
        <v>9</v>
      </c>
      <c r="C49" s="34"/>
      <c r="D49" s="103"/>
      <c r="E49" s="103"/>
      <c r="F49" s="68">
        <f>SUM(C49:E49)</f>
        <v>0</v>
      </c>
      <c r="G49" s="68"/>
      <c r="H49" s="113"/>
      <c r="I49" s="103"/>
      <c r="J49" s="103"/>
      <c r="K49" s="103"/>
      <c r="L49" s="103"/>
      <c r="M49" s="103"/>
      <c r="N49" s="103">
        <f t="shared" si="4"/>
        <v>0</v>
      </c>
      <c r="O49" s="103"/>
      <c r="P49" s="103"/>
      <c r="Q49" s="103"/>
      <c r="R49" s="103"/>
      <c r="S49" s="103"/>
      <c r="T49" s="103"/>
      <c r="U49" s="68">
        <f>SUM(R49:T49)</f>
        <v>0</v>
      </c>
      <c r="V49" s="103"/>
      <c r="W49" s="103"/>
      <c r="X49" s="103"/>
      <c r="Y49" s="68">
        <f>SUM(V49:X49)</f>
        <v>0</v>
      </c>
      <c r="Z49" s="103"/>
      <c r="AA49" s="104"/>
      <c r="AC49" s="102"/>
      <c r="AD49" s="103"/>
      <c r="AE49" s="103"/>
      <c r="AF49" s="103"/>
      <c r="AG49" s="103"/>
      <c r="AH49" s="103"/>
      <c r="AI49" s="103"/>
      <c r="AJ49" s="103"/>
      <c r="AK49" s="103"/>
      <c r="AL49" s="104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</row>
    <row r="50" spans="1:60" ht="15.75" thickBot="1">
      <c r="A50" s="257" t="s">
        <v>69</v>
      </c>
      <c r="B50" s="258"/>
      <c r="C50" s="36">
        <f>C11+C16+C17+C20+C21+C24+C28+C29+C30+C33+C34+C37+C38+C39+C40+C44+C45+C49</f>
        <v>71104</v>
      </c>
      <c r="D50" s="15">
        <f>D11+D16+D17+D20+D21+D24+D28+D29+D30+D33+D34+D37+D38+D39+D40+D44+D45+D49</f>
        <v>707473</v>
      </c>
      <c r="E50" s="15">
        <f>E11+E16+E17+E20+E21+E24+E28+E29+E30+E33+E34+E37+E38+E39+E40+E44+E45+E49</f>
        <v>22179</v>
      </c>
      <c r="F50" s="15">
        <f>F11+F16+F17+F20+F21+F24+F28+F29+F30+F33+F34+F37+F38+F39+F40+F44+F45+F49</f>
        <v>800756</v>
      </c>
      <c r="G50" s="15">
        <f>G11+G16+G17+G20+G21+G24+G28+G29+G30+G33+G34+G37+G38+G39+G40+G44+G45+G49</f>
        <v>162212</v>
      </c>
      <c r="H50" s="15">
        <f aca="true" t="shared" si="18" ref="H50:AL50">H11+H16+H17+H20+H21+H24+H28+H29+H30+H33+H34+H37+H38+H39+H40+H44+H45+H49</f>
        <v>713024</v>
      </c>
      <c r="I50" s="15">
        <f t="shared" si="18"/>
        <v>14209966.769003637</v>
      </c>
      <c r="J50" s="15">
        <f t="shared" si="18"/>
        <v>1637117.9016558353</v>
      </c>
      <c r="K50" s="15">
        <f>K11+K16+K17+K20+K21+K24+K28+K29+K30+K33+K34+K37+K38+K39+K40+K44+K45+K49</f>
        <v>6967460.24834947</v>
      </c>
      <c r="L50" s="15">
        <f t="shared" si="18"/>
        <v>2661527.0573952976</v>
      </c>
      <c r="M50" s="15">
        <f t="shared" si="18"/>
        <v>4160890.471387032</v>
      </c>
      <c r="N50" s="229">
        <f t="shared" si="4"/>
        <v>13789877.7771318</v>
      </c>
      <c r="O50" s="15">
        <f>O11+O16+O17+O20+O21+O24+O28+O29+O30+O33+O34+O37+O38+O39+O40+O44+O45+O49</f>
        <v>1619377.2181028558</v>
      </c>
      <c r="P50" s="15">
        <f t="shared" si="18"/>
        <v>13437248.892263073</v>
      </c>
      <c r="Q50" s="15">
        <f t="shared" si="18"/>
        <v>12098277.996127507</v>
      </c>
      <c r="R50" s="15">
        <f t="shared" si="18"/>
        <v>7080945.532967924</v>
      </c>
      <c r="S50" s="15">
        <f t="shared" si="18"/>
        <v>765151.7112000163</v>
      </c>
      <c r="T50" s="15">
        <f t="shared" si="18"/>
        <v>3956228.2922850517</v>
      </c>
      <c r="U50" s="15">
        <f t="shared" si="18"/>
        <v>11802325.53645299</v>
      </c>
      <c r="V50" s="15">
        <f t="shared" si="18"/>
        <v>6794196.4779679235</v>
      </c>
      <c r="W50" s="15">
        <f t="shared" si="18"/>
        <v>502224.3537000162</v>
      </c>
      <c r="X50" s="15">
        <f t="shared" si="18"/>
        <v>3753164.022285052</v>
      </c>
      <c r="Y50" s="15">
        <f t="shared" si="18"/>
        <v>11049584.853952993</v>
      </c>
      <c r="Z50" s="15">
        <f t="shared" si="18"/>
        <v>10944591.96764706</v>
      </c>
      <c r="AA50" s="16">
        <f t="shared" si="18"/>
        <v>9906400.67764706</v>
      </c>
      <c r="AC50" s="53">
        <f t="shared" si="18"/>
        <v>0</v>
      </c>
      <c r="AD50" s="15">
        <f t="shared" si="18"/>
        <v>0</v>
      </c>
      <c r="AE50" s="15">
        <f t="shared" si="18"/>
        <v>0</v>
      </c>
      <c r="AF50" s="15">
        <f t="shared" si="18"/>
        <v>0</v>
      </c>
      <c r="AG50" s="15">
        <f t="shared" si="18"/>
        <v>0</v>
      </c>
      <c r="AH50" s="15">
        <f t="shared" si="18"/>
        <v>0</v>
      </c>
      <c r="AI50" s="15">
        <f t="shared" si="18"/>
        <v>0</v>
      </c>
      <c r="AJ50" s="15">
        <f t="shared" si="18"/>
        <v>0</v>
      </c>
      <c r="AK50" s="15">
        <f t="shared" si="18"/>
        <v>0</v>
      </c>
      <c r="AL50" s="16">
        <f t="shared" si="18"/>
        <v>0</v>
      </c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</row>
    <row r="51" spans="4:42" ht="15">
      <c r="D51" s="221"/>
      <c r="G51" s="232"/>
      <c r="I51" s="221"/>
      <c r="J51" s="221"/>
      <c r="K51" s="221"/>
      <c r="L51" s="221"/>
      <c r="M51" s="221"/>
      <c r="N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M51" s="228"/>
      <c r="AN51" s="228"/>
      <c r="AO51" s="228"/>
      <c r="AP51" s="228"/>
    </row>
    <row r="52" spans="22:42" ht="15">
      <c r="V52" s="221"/>
      <c r="X52" s="221"/>
      <c r="Y52" s="221"/>
      <c r="AM52" s="228"/>
      <c r="AN52" s="228"/>
      <c r="AO52" s="228"/>
      <c r="AP52" s="228"/>
    </row>
    <row r="53" spans="25:42" ht="15">
      <c r="Y53" s="221"/>
      <c r="AM53" s="228"/>
      <c r="AN53" s="228"/>
      <c r="AO53" s="228"/>
      <c r="AP53" s="228"/>
    </row>
    <row r="54" spans="22:42" ht="15">
      <c r="V54" s="221"/>
      <c r="W54" s="221"/>
      <c r="X54" s="221"/>
      <c r="Y54" s="221"/>
      <c r="AM54" s="228"/>
      <c r="AN54" s="228"/>
      <c r="AO54" s="228"/>
      <c r="AP54" s="228"/>
    </row>
    <row r="55" spans="21:42" ht="15">
      <c r="U55" s="221"/>
      <c r="Y55" s="221"/>
      <c r="AM55" s="228"/>
      <c r="AN55" s="228"/>
      <c r="AO55" s="228"/>
      <c r="AP55" s="228"/>
    </row>
    <row r="56" ht="15">
      <c r="Y56" s="221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C11:E11 I17:M17 G11 C17:E17 G17 P11:R11 C21:E21 P13:R15 P17:R17" formulaRange="1"/>
    <ignoredError sqref="N12:N16 N45:N50 F12:F14 F22:F23 F38:F50 F25:F29" unlockedFormula="1"/>
    <ignoredError sqref="F17 F18:F21 F24 N18:N44" formula="1" formulaRange="1"/>
    <ignoredError sqref="F18:F21" formula="1" formulaRange="1" unlockedFormula="1"/>
    <ignoredError sqref="F24 N18:N44" formula="1" unlockedFormula="1"/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lastPrinted>2017-10-18T12:38:28Z</cp:lastPrinted>
  <dcterms:created xsi:type="dcterms:W3CDTF">1996-10-14T23:33:28Z</dcterms:created>
  <dcterms:modified xsi:type="dcterms:W3CDTF">2019-11-14T11:50:58Z</dcterms:modified>
  <cp:category/>
  <cp:version/>
  <cp:contentType/>
  <cp:contentStatus/>
</cp:coreProperties>
</file>